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monika.koli\Downloads\"/>
    </mc:Choice>
  </mc:AlternateContent>
  <xr:revisionPtr revIDLastSave="0" documentId="13_ncr:1_{A4C02909-525A-493E-A0A9-9844B579944C}" xr6:coauthVersionLast="47" xr6:coauthVersionMax="47" xr10:uidLastSave="{00000000-0000-0000-0000-000000000000}"/>
  <bookViews>
    <workbookView xWindow="-120" yWindow="-120" windowWidth="20730" windowHeight="11040" xr2:uid="{40709EE3-D51A-4C30-A1C7-BE9F1AF33DF3}"/>
  </bookViews>
  <sheets>
    <sheet name="APR calc  for Website " sheetId="3" r:id="rId1"/>
    <sheet name="Annexure -sample working" sheetId="1" state="hidden" r:id="rId2"/>
    <sheet name="Fees and charges"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3" l="1"/>
  <c r="C55" i="3"/>
  <c r="C54" i="3"/>
  <c r="C43" i="3" l="1"/>
  <c r="C40" i="3"/>
  <c r="C44" i="3" l="1"/>
  <c r="G35" i="3" s="1"/>
  <c r="C27" i="3"/>
  <c r="C29" i="3" l="1"/>
  <c r="C26" i="3"/>
  <c r="C30" i="3" l="1"/>
  <c r="G21" i="3" s="1"/>
  <c r="C12" i="3"/>
  <c r="C15" i="3"/>
  <c r="C16" i="3" s="1"/>
  <c r="G7" i="3" l="1"/>
  <c r="L10" i="1"/>
  <c r="N10" i="1" s="1"/>
  <c r="J10" i="1"/>
  <c r="K10" i="1" s="1"/>
  <c r="L5" i="1"/>
  <c r="N9" i="1" s="1"/>
  <c r="G8" i="1"/>
  <c r="E10" i="1"/>
  <c r="G9" i="1"/>
  <c r="E5" i="1"/>
  <c r="E4" i="1"/>
  <c r="E3" i="1"/>
  <c r="O34" i="1"/>
  <c r="O33" i="1"/>
  <c r="O32" i="1"/>
  <c r="O31" i="1"/>
  <c r="O30" i="1"/>
  <c r="O29" i="1"/>
  <c r="O28" i="1"/>
  <c r="O27" i="1"/>
  <c r="O26" i="1"/>
  <c r="O25" i="1"/>
  <c r="O24" i="1"/>
  <c r="O23" i="1"/>
  <c r="O22" i="1"/>
  <c r="O21" i="1"/>
  <c r="O20" i="1"/>
  <c r="O19" i="1"/>
  <c r="O18" i="1"/>
  <c r="O17" i="1"/>
  <c r="O16" i="1"/>
  <c r="O15" i="1"/>
  <c r="O14" i="1"/>
  <c r="O13" i="1"/>
  <c r="O12" i="1"/>
  <c r="O11" i="1"/>
  <c r="O10" i="1"/>
  <c r="M10" i="1" l="1"/>
  <c r="J11" i="1" s="1"/>
  <c r="L11" i="1"/>
  <c r="E11" i="1"/>
  <c r="E12" i="1" s="1"/>
  <c r="E13" i="1" s="1"/>
  <c r="E14" i="1" s="1"/>
  <c r="E15" i="1" s="1"/>
  <c r="E16" i="1" s="1"/>
  <c r="E17" i="1" s="1"/>
  <c r="E18" i="1" s="1"/>
  <c r="E19" i="1" s="1"/>
  <c r="E20" i="1" s="1"/>
  <c r="E21" i="1" s="1"/>
  <c r="E22" i="1" s="1"/>
  <c r="E23" i="1" s="1"/>
  <c r="E24" i="1" s="1"/>
  <c r="E25" i="1" s="1"/>
  <c r="E26" i="1" s="1"/>
  <c r="E27" i="1" s="1"/>
  <c r="E28" i="1" s="1"/>
  <c r="E29" i="1" s="1"/>
  <c r="E30" i="1" s="1"/>
  <c r="E31" i="1" s="1"/>
  <c r="E32" i="1" s="1"/>
  <c r="E33" i="1" s="1"/>
  <c r="E34" i="1" s="1"/>
  <c r="E35" i="1" s="1"/>
  <c r="E36" i="1" s="1"/>
  <c r="E37" i="1" s="1"/>
  <c r="E38" i="1" s="1"/>
  <c r="E39" i="1" s="1"/>
  <c r="E40" i="1" s="1"/>
  <c r="E41" i="1" s="1"/>
  <c r="E42" i="1" s="1"/>
  <c r="E43" i="1" s="1"/>
  <c r="E44" i="1" s="1"/>
  <c r="E45" i="1" s="1"/>
  <c r="N11" i="1" l="1"/>
  <c r="L12" i="1"/>
  <c r="K11" i="1"/>
  <c r="M11" i="1" s="1"/>
  <c r="J12" i="1" s="1"/>
  <c r="G10" i="1"/>
  <c r="C10" i="1"/>
  <c r="D10" i="1" s="1"/>
  <c r="K12" i="1" l="1"/>
  <c r="M12" i="1" s="1"/>
  <c r="J13" i="1" s="1"/>
  <c r="L13" i="1"/>
  <c r="N12" i="1"/>
  <c r="G11" i="1"/>
  <c r="F10" i="1"/>
  <c r="C11" i="1" s="1"/>
  <c r="D11" i="1" s="1"/>
  <c r="F11" i="1" s="1"/>
  <c r="C12" i="1" s="1"/>
  <c r="D12" i="1" s="1"/>
  <c r="N13" i="1" l="1"/>
  <c r="L14" i="1"/>
  <c r="K13" i="1"/>
  <c r="M13" i="1" s="1"/>
  <c r="J14" i="1" s="1"/>
  <c r="G12" i="1"/>
  <c r="N14" i="1" l="1"/>
  <c r="L15" i="1"/>
  <c r="K14" i="1"/>
  <c r="M14" i="1" s="1"/>
  <c r="J15" i="1" s="1"/>
  <c r="G13" i="1"/>
  <c r="F12" i="1"/>
  <c r="C13" i="1" s="1"/>
  <c r="D13" i="1" s="1"/>
  <c r="K15" i="1" l="1"/>
  <c r="M15" i="1" s="1"/>
  <c r="J16" i="1" s="1"/>
  <c r="L16" i="1"/>
  <c r="N15" i="1"/>
  <c r="F13" i="1"/>
  <c r="C14" i="1" s="1"/>
  <c r="D14" i="1" s="1"/>
  <c r="G14" i="1"/>
  <c r="K16" i="1" l="1"/>
  <c r="M16" i="1" s="1"/>
  <c r="J17" i="1" s="1"/>
  <c r="N16" i="1"/>
  <c r="L17" i="1"/>
  <c r="F14" i="1"/>
  <c r="C15" i="1" s="1"/>
  <c r="D15" i="1" s="1"/>
  <c r="G15" i="1"/>
  <c r="K17" i="1" l="1"/>
  <c r="M17" i="1" s="1"/>
  <c r="J18" i="1" s="1"/>
  <c r="L18" i="1"/>
  <c r="N17" i="1"/>
  <c r="G16" i="1"/>
  <c r="F15" i="1"/>
  <c r="C16" i="1" s="1"/>
  <c r="D16" i="1" s="1"/>
  <c r="K18" i="1" l="1"/>
  <c r="M18" i="1"/>
  <c r="J19" i="1" s="1"/>
  <c r="L19" i="1"/>
  <c r="N18" i="1"/>
  <c r="F16" i="1"/>
  <c r="C17" i="1" s="1"/>
  <c r="D17" i="1" s="1"/>
  <c r="G17" i="1"/>
  <c r="L20" i="1" l="1"/>
  <c r="N19" i="1"/>
  <c r="K19" i="1"/>
  <c r="M19" i="1" s="1"/>
  <c r="J20" i="1" s="1"/>
  <c r="G18" i="1"/>
  <c r="F17" i="1"/>
  <c r="C18" i="1" s="1"/>
  <c r="D18" i="1" s="1"/>
  <c r="K20" i="1" l="1"/>
  <c r="M20" i="1" s="1"/>
  <c r="J21" i="1" s="1"/>
  <c r="L21" i="1"/>
  <c r="N20" i="1"/>
  <c r="F18" i="1"/>
  <c r="C19" i="1" s="1"/>
  <c r="D19" i="1" s="1"/>
  <c r="G19" i="1"/>
  <c r="K21" i="1" l="1"/>
  <c r="M21" i="1" s="1"/>
  <c r="J22" i="1" s="1"/>
  <c r="N21" i="1"/>
  <c r="L22" i="1"/>
  <c r="G20" i="1"/>
  <c r="F19" i="1"/>
  <c r="C20" i="1" s="1"/>
  <c r="D20" i="1" s="1"/>
  <c r="K22" i="1" l="1"/>
  <c r="M22" i="1" s="1"/>
  <c r="J23" i="1" s="1"/>
  <c r="L23" i="1"/>
  <c r="N22" i="1"/>
  <c r="F20" i="1"/>
  <c r="C21" i="1" s="1"/>
  <c r="D21" i="1" s="1"/>
  <c r="G21" i="1"/>
  <c r="K23" i="1" l="1"/>
  <c r="M23" i="1" s="1"/>
  <c r="J24" i="1" s="1"/>
  <c r="L24" i="1"/>
  <c r="N23" i="1"/>
  <c r="G22" i="1"/>
  <c r="F21" i="1"/>
  <c r="C22" i="1" s="1"/>
  <c r="D22" i="1" s="1"/>
  <c r="K24" i="1" l="1"/>
  <c r="M24" i="1" s="1"/>
  <c r="J25" i="1" s="1"/>
  <c r="L25" i="1"/>
  <c r="N24" i="1"/>
  <c r="F22" i="1"/>
  <c r="C23" i="1" s="1"/>
  <c r="D23" i="1" s="1"/>
  <c r="G23" i="1"/>
  <c r="K25" i="1" l="1"/>
  <c r="M25" i="1" s="1"/>
  <c r="J26" i="1" s="1"/>
  <c r="L26" i="1"/>
  <c r="N25" i="1"/>
  <c r="G24" i="1"/>
  <c r="F23" i="1"/>
  <c r="C24" i="1" s="1"/>
  <c r="D24" i="1" s="1"/>
  <c r="K26" i="1" l="1"/>
  <c r="M26" i="1" s="1"/>
  <c r="J27" i="1" s="1"/>
  <c r="N26" i="1"/>
  <c r="L27" i="1"/>
  <c r="F24" i="1"/>
  <c r="C25" i="1" s="1"/>
  <c r="D25" i="1" s="1"/>
  <c r="G25" i="1"/>
  <c r="K27" i="1" l="1"/>
  <c r="M27" i="1" s="1"/>
  <c r="J28" i="1" s="1"/>
  <c r="N27" i="1"/>
  <c r="L28" i="1"/>
  <c r="G26" i="1"/>
  <c r="F25" i="1"/>
  <c r="C26" i="1" s="1"/>
  <c r="D26" i="1" s="1"/>
  <c r="K28" i="1" l="1"/>
  <c r="M28" i="1" s="1"/>
  <c r="J29" i="1" s="1"/>
  <c r="L29" i="1"/>
  <c r="N28" i="1"/>
  <c r="F26" i="1"/>
  <c r="C27" i="1" s="1"/>
  <c r="D27" i="1" s="1"/>
  <c r="G27" i="1"/>
  <c r="K29" i="1" l="1"/>
  <c r="M29" i="1" s="1"/>
  <c r="J30" i="1" s="1"/>
  <c r="L30" i="1"/>
  <c r="N29" i="1"/>
  <c r="G28" i="1"/>
  <c r="F27" i="1"/>
  <c r="C28" i="1" s="1"/>
  <c r="D28" i="1" s="1"/>
  <c r="K30" i="1" l="1"/>
  <c r="M30" i="1" s="1"/>
  <c r="J31" i="1" s="1"/>
  <c r="L31" i="1"/>
  <c r="N30" i="1"/>
  <c r="F28" i="1"/>
  <c r="C29" i="1" s="1"/>
  <c r="D29" i="1" s="1"/>
  <c r="G29" i="1"/>
  <c r="K31" i="1" l="1"/>
  <c r="M31" i="1" s="1"/>
  <c r="J32" i="1" s="1"/>
  <c r="N31" i="1"/>
  <c r="L32" i="1"/>
  <c r="G30" i="1"/>
  <c r="F29" i="1"/>
  <c r="C30" i="1" s="1"/>
  <c r="D30" i="1" s="1"/>
  <c r="K32" i="1" l="1"/>
  <c r="M32" i="1" s="1"/>
  <c r="J33" i="1" s="1"/>
  <c r="L33" i="1"/>
  <c r="N33" i="1" s="1"/>
  <c r="N32" i="1"/>
  <c r="F30" i="1"/>
  <c r="C31" i="1" s="1"/>
  <c r="D31" i="1" s="1"/>
  <c r="G31" i="1"/>
  <c r="K33" i="1" l="1"/>
  <c r="M33" i="1" s="1"/>
  <c r="N8" i="1"/>
  <c r="G32" i="1"/>
  <c r="F31" i="1"/>
  <c r="C32" i="1" s="1"/>
  <c r="D32" i="1" s="1"/>
  <c r="F32" i="1" l="1"/>
  <c r="C33" i="1" s="1"/>
  <c r="D33" i="1" s="1"/>
  <c r="G33" i="1"/>
  <c r="G34" i="1" l="1"/>
  <c r="F33" i="1"/>
  <c r="C34" i="1" s="1"/>
  <c r="D34" i="1" s="1"/>
  <c r="F34" i="1" l="1"/>
  <c r="C35" i="1" s="1"/>
  <c r="D35" i="1" s="1"/>
  <c r="G35" i="1"/>
  <c r="G36" i="1" l="1"/>
  <c r="F35" i="1"/>
  <c r="C36" i="1" s="1"/>
  <c r="D36" i="1" s="1"/>
  <c r="F36" i="1" l="1"/>
  <c r="C37" i="1" s="1"/>
  <c r="D37" i="1" s="1"/>
  <c r="G37" i="1"/>
  <c r="G38" i="1" l="1"/>
  <c r="F37" i="1"/>
  <c r="C38" i="1" s="1"/>
  <c r="D38" i="1" s="1"/>
  <c r="F38" i="1" l="1"/>
  <c r="C39" i="1" s="1"/>
  <c r="D39" i="1" s="1"/>
  <c r="G39" i="1"/>
  <c r="F39" i="1" l="1"/>
  <c r="C40" i="1" s="1"/>
  <c r="D40" i="1" s="1"/>
  <c r="G40" i="1"/>
  <c r="G41" i="1" l="1"/>
  <c r="F40" i="1"/>
  <c r="C41" i="1" s="1"/>
  <c r="D41" i="1" l="1"/>
  <c r="F41" i="1" s="1"/>
  <c r="C42" i="1" s="1"/>
  <c r="G42" i="1"/>
  <c r="D42" i="1" l="1"/>
  <c r="F42" i="1" s="1"/>
  <c r="C43" i="1" s="1"/>
  <c r="G43" i="1"/>
  <c r="D43" i="1" l="1"/>
  <c r="F43" i="1" s="1"/>
  <c r="C44" i="1" s="1"/>
  <c r="D44" i="1" s="1"/>
  <c r="G44" i="1"/>
  <c r="F44" i="1" l="1"/>
  <c r="C45" i="1" s="1"/>
  <c r="D45" i="1" s="1"/>
  <c r="G45" i="1" l="1"/>
  <c r="F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Monika Koli</author>
  </authors>
  <commentList>
    <comment ref="C10" authorId="0" shapeId="0" xr:uid="{BCAD93E1-F241-40CB-A9CA-DF18677B742E}">
      <text>
        <r>
          <rPr>
            <b/>
            <sz val="9"/>
            <color indexed="81"/>
            <rFont val="Tahoma"/>
            <family val="2"/>
          </rPr>
          <t xml:space="preserve">Processing Fees </t>
        </r>
        <r>
          <rPr>
            <sz val="9"/>
            <color indexed="81"/>
            <rFont val="Tahoma"/>
            <family val="2"/>
          </rPr>
          <t xml:space="preserve">
Please enter processing fees </t>
        </r>
      </text>
    </comment>
    <comment ref="C11" authorId="0" shapeId="0" xr:uid="{8702A8EE-683D-47FF-86CF-98B5B0EB5161}">
      <text>
        <r>
          <rPr>
            <b/>
            <sz val="9"/>
            <color indexed="81"/>
            <rFont val="Tahoma"/>
            <family val="2"/>
          </rPr>
          <t xml:space="preserve">Other Charges:
</t>
        </r>
        <r>
          <rPr>
            <sz val="9"/>
            <color indexed="81"/>
            <rFont val="Tahoma"/>
            <family val="2"/>
          </rPr>
          <t xml:space="preserve">Please enter Insurance or other administration charges for your Loan 
</t>
        </r>
      </text>
    </comment>
    <comment ref="C13" authorId="0" shapeId="0" xr:uid="{9DCED120-1FDB-4EC1-B728-990CF2AB1157}">
      <text>
        <r>
          <rPr>
            <b/>
            <sz val="9"/>
            <color indexed="81"/>
            <rFont val="Tahoma"/>
            <family val="2"/>
          </rPr>
          <t>Partial Simple Interest</t>
        </r>
        <r>
          <rPr>
            <sz val="9"/>
            <color indexed="81"/>
            <rFont val="Tahoma"/>
            <family val="2"/>
          </rPr>
          <t xml:space="preserve"> 
Please enter Partial Simple Interest</t>
        </r>
      </text>
    </comment>
    <comment ref="C14" authorId="0" shapeId="0" xr:uid="{FFB91648-A24E-4CE1-BAFC-04B241AFCC2C}">
      <text>
        <r>
          <rPr>
            <b/>
            <sz val="9"/>
            <color indexed="81"/>
            <rFont val="Tahoma"/>
            <family val="2"/>
          </rPr>
          <t xml:space="preserve">Moratorium Period </t>
        </r>
        <r>
          <rPr>
            <sz val="9"/>
            <color indexed="81"/>
            <rFont val="Tahoma"/>
            <family val="2"/>
          </rPr>
          <t xml:space="preserve">;
Please enter Moratorium Period applicable </t>
        </r>
      </text>
    </comment>
    <comment ref="C24" authorId="0" shapeId="0" xr:uid="{FB78E931-3DD9-4A5F-8C78-8A6D4E2FD7E9}">
      <text>
        <r>
          <rPr>
            <b/>
            <sz val="9"/>
            <color indexed="81"/>
            <rFont val="Tahoma"/>
            <family val="2"/>
          </rPr>
          <t>Processing Fees:</t>
        </r>
        <r>
          <rPr>
            <sz val="9"/>
            <color indexed="81"/>
            <rFont val="Tahoma"/>
            <family val="2"/>
          </rPr>
          <t xml:space="preserve">
Please enter Processing Fees applicable </t>
        </r>
      </text>
    </comment>
    <comment ref="C25" authorId="0" shapeId="0" xr:uid="{6CDFACFF-850C-4411-BDA1-F28399265A4A}">
      <text>
        <r>
          <rPr>
            <sz val="9"/>
            <color indexed="81"/>
            <rFont val="Tahoma"/>
          </rPr>
          <t xml:space="preserve">
</t>
        </r>
        <r>
          <rPr>
            <b/>
            <sz val="9"/>
            <color indexed="81"/>
            <rFont val="Tahoma"/>
            <family val="2"/>
          </rPr>
          <t xml:space="preserve">Other Charges :Please enter </t>
        </r>
        <r>
          <rPr>
            <sz val="9"/>
            <color indexed="81"/>
            <rFont val="Tahoma"/>
            <family val="2"/>
          </rPr>
          <t>Insurance charges and other Administration charges as applicable</t>
        </r>
      </text>
    </comment>
    <comment ref="C28" authorId="0" shapeId="0" xr:uid="{509BE6B7-233F-4109-B6B3-49A0C6AA6994}">
      <text>
        <r>
          <rPr>
            <b/>
            <sz val="9"/>
            <color indexed="81"/>
            <rFont val="Tahoma"/>
            <family val="2"/>
          </rPr>
          <t>Moratorium Period</t>
        </r>
        <r>
          <rPr>
            <sz val="9"/>
            <color indexed="81"/>
            <rFont val="Tahoma"/>
            <family val="2"/>
          </rPr>
          <t xml:space="preserve"> ;
Please enter Moratorium Period applicable 
</t>
        </r>
      </text>
    </comment>
    <comment ref="C38" authorId="0" shapeId="0" xr:uid="{806698F8-8250-47A3-9066-1AF6EFEE2ACC}">
      <text>
        <r>
          <rPr>
            <b/>
            <sz val="9"/>
            <color indexed="81"/>
            <rFont val="Tahoma"/>
            <family val="2"/>
          </rPr>
          <t xml:space="preserve">Processing Fees :
</t>
        </r>
        <r>
          <rPr>
            <sz val="9"/>
            <color indexed="81"/>
            <rFont val="Tahoma"/>
            <family val="2"/>
          </rPr>
          <t>Please enter processing fees</t>
        </r>
        <r>
          <rPr>
            <b/>
            <sz val="9"/>
            <color indexed="81"/>
            <rFont val="Tahoma"/>
            <family val="2"/>
          </rPr>
          <t xml:space="preserve"> </t>
        </r>
        <r>
          <rPr>
            <sz val="9"/>
            <color indexed="81"/>
            <rFont val="Tahoma"/>
            <family val="2"/>
          </rPr>
          <t xml:space="preserve">
</t>
        </r>
      </text>
    </comment>
    <comment ref="C39" authorId="0" shapeId="0" xr:uid="{060D5A10-CD4A-4E0C-A332-AFD1807CE74D}">
      <text>
        <r>
          <rPr>
            <b/>
            <sz val="9"/>
            <color indexed="81"/>
            <rFont val="Tahoma"/>
            <family val="2"/>
          </rPr>
          <t xml:space="preserve">Other Charges:
</t>
        </r>
        <r>
          <rPr>
            <sz val="9"/>
            <color indexed="81"/>
            <rFont val="Tahoma"/>
            <family val="2"/>
          </rPr>
          <t xml:space="preserve">Please enter Insurance or other administration charges for your Loan:
</t>
        </r>
      </text>
    </comment>
    <comment ref="C42" authorId="0" shapeId="0" xr:uid="{EC0C44BA-1A79-44AD-8DE9-85F361D9BB53}">
      <text>
        <r>
          <rPr>
            <b/>
            <sz val="9"/>
            <color indexed="81"/>
            <rFont val="Tahoma"/>
            <family val="2"/>
          </rPr>
          <t xml:space="preserve">Moratorium Period ;
</t>
        </r>
        <r>
          <rPr>
            <sz val="9"/>
            <color indexed="81"/>
            <rFont val="Tahoma"/>
            <family val="2"/>
          </rPr>
          <t xml:space="preserve">Please enter Moratorium Period applicabl
</t>
        </r>
      </text>
    </comment>
    <comment ref="C52" authorId="0" shapeId="0" xr:uid="{BDAC310C-6F12-4434-A881-7FE70EB80FE0}">
      <text>
        <r>
          <rPr>
            <b/>
            <sz val="9"/>
            <color indexed="81"/>
            <rFont val="Tahoma"/>
            <family val="2"/>
          </rPr>
          <t xml:space="preserve">Processing Fees:
</t>
        </r>
        <r>
          <rPr>
            <sz val="9"/>
            <color indexed="81"/>
            <rFont val="Tahoma"/>
            <family val="2"/>
          </rPr>
          <t>Please enter Processing Fees applicable</t>
        </r>
        <r>
          <rPr>
            <b/>
            <sz val="9"/>
            <color indexed="81"/>
            <rFont val="Tahoma"/>
            <family val="2"/>
          </rPr>
          <t xml:space="preserve"> </t>
        </r>
      </text>
    </comment>
    <comment ref="C53" authorId="0" shapeId="0" xr:uid="{699D1BB8-7433-4CBD-A859-CC67EDEC5529}">
      <text>
        <r>
          <rPr>
            <b/>
            <sz val="9"/>
            <color indexed="81"/>
            <rFont val="Tahoma"/>
            <family val="2"/>
          </rPr>
          <t xml:space="preserve">Other Charges </t>
        </r>
        <r>
          <rPr>
            <sz val="9"/>
            <color indexed="81"/>
            <rFont val="Tahoma"/>
            <family val="2"/>
          </rPr>
          <t xml:space="preserve">:Please enter Insurance charges and other Administration charges as applicable
</t>
        </r>
      </text>
    </comment>
  </commentList>
</comments>
</file>

<file path=xl/sharedStrings.xml><?xml version="1.0" encoding="utf-8"?>
<sst xmlns="http://schemas.openxmlformats.org/spreadsheetml/2006/main" count="97" uniqueCount="48">
  <si>
    <t>Loan Amount</t>
  </si>
  <si>
    <t>Processing Fees</t>
  </si>
  <si>
    <t>Net Disbursement Amount</t>
  </si>
  <si>
    <t>Sr</t>
  </si>
  <si>
    <t>Intt</t>
  </si>
  <si>
    <t>EMI</t>
  </si>
  <si>
    <t>Rate of Interst</t>
  </si>
  <si>
    <t>Annual Percentage Rate (APR)</t>
  </si>
  <si>
    <t>Period (Months)</t>
  </si>
  <si>
    <t>Opening POS</t>
  </si>
  <si>
    <t>Closing POS</t>
  </si>
  <si>
    <t>To be as per Part 1 (Clause 8- Fee/ Charges) of KFS</t>
  </si>
  <si>
    <t>Other charges*</t>
  </si>
  <si>
    <t>* Other charges</t>
  </si>
  <si>
    <t>Annual Percentage Rate (APR) calculation</t>
  </si>
  <si>
    <t>Input</t>
  </si>
  <si>
    <t>Output</t>
  </si>
  <si>
    <t>Loan Amount (`)</t>
  </si>
  <si>
    <t>APR</t>
  </si>
  <si>
    <t>ROI(%)</t>
  </si>
  <si>
    <t>Processing Fee (`)</t>
  </si>
  <si>
    <t>Notes on how to use the Calculator.</t>
  </si>
  <si>
    <t>Valuation fees</t>
  </si>
  <si>
    <t xml:space="preserve">Facilitation Charges </t>
  </si>
  <si>
    <t>Loan Management Fee</t>
  </si>
  <si>
    <t>Post disbursal documents Fees</t>
  </si>
  <si>
    <t>Easy Buy Card Fee &amp; Push Card fee</t>
  </si>
  <si>
    <t xml:space="preserve">Admin Fee </t>
  </si>
  <si>
    <t>Net Disbursed Amount</t>
  </si>
  <si>
    <t>Other Charges (As applicable)</t>
  </si>
  <si>
    <t>Initial Money Deposit</t>
  </si>
  <si>
    <t>Other charges (As applicable)</t>
  </si>
  <si>
    <t>Sample 1</t>
  </si>
  <si>
    <t>Sample 2</t>
  </si>
  <si>
    <t>1. Annual Percentage Rate (APR) is the annual cost of credit to the borrower which includes interest rate and all other charges associated with the credit facility.
2. The APR calculator is provided for customer convenience to compare the annual cost of credit.
3. The APR calculator does not include charges like stamp duty, Prepayment charges, CERSAI charges or any contingent charges (e.g. Penal charges, Foreclosure charges, Charges for switching of loans from floating to fixed rate and vice versa).
4. To calculate APR, please provide input for Loan Amount in INR, Tenor in months, ROI (without %), processing fee and other associated charges of your loan.
5. Basis the above fields calculator will show the APR in output field.
6. The output values mentioned in the APR calculator are based on the input provided in the respective field, as indicated in the calculator. You are requested to use the calculator without making any changes to the calculator to achieve desired output. IDFC First Bank shall not be responsible for any output produced due to changes in the calculator or incorrect input feed.</t>
  </si>
  <si>
    <t xml:space="preserve">Partial Simple Interest </t>
  </si>
  <si>
    <t xml:space="preserve">Repayment Type </t>
  </si>
  <si>
    <t>EMI Tenure ( Post Moratorium Period in Months )</t>
  </si>
  <si>
    <t>Moratorium Period (Months)</t>
  </si>
  <si>
    <t>Tenor (Months)</t>
  </si>
  <si>
    <t xml:space="preserve">EMI Amount </t>
  </si>
  <si>
    <t>EMI Amount  ( Instalment to be paid post Moratorium Period )</t>
  </si>
  <si>
    <t>Partial Simple Interest ( Instalment to be paid during  Moratorium Period )</t>
  </si>
  <si>
    <t xml:space="preserve"> Simple Interest </t>
  </si>
  <si>
    <t>Simple Interest ( Instalment to be paid during  Moratorium Period )</t>
  </si>
  <si>
    <t xml:space="preserve">Zero Interest Moratorium </t>
  </si>
  <si>
    <t xml:space="preserve">Instalment to be paid during  Moratorium Period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</si>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</sst>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11">
    <font>
      <sz val="11"/>
      <color theme="1"/>
      <name val="Calibri"/>
      <family val="2"/>
      <scheme val="minor"/>
    </font>
    <font>
      <b/>
      <sz val="11"/>
      <color theme="1"/>
      <name val="Calibri"/>
      <family val="2"/>
      <scheme val="minor"/>
    </font>
    <font>
      <b/>
      <sz val="11"/>
      <color theme="0"/>
      <name val="Zurich BT"/>
    </font>
    <font>
      <sz val="11"/>
      <color theme="1"/>
      <name val="Zurich BT"/>
    </font>
    <font>
      <b/>
      <sz val="11"/>
      <color theme="1"/>
      <name val="Zurich BT"/>
    </font>
    <font>
      <sz val="11"/>
      <color theme="0"/>
      <name val="Zurich BT"/>
    </font>
    <font>
      <b/>
      <sz val="11"/>
      <color theme="0"/>
      <name val="Calibri"/>
      <family val="2"/>
      <scheme val="minor"/>
    </font>
    <font>
      <sz val="9"/>
      <color indexed="81"/>
      <name val="Tahoma"/>
      <family val="2"/>
    </font>
    <font>
      <b/>
      <sz val="9"/>
      <color indexed="81"/>
      <name val="Tahoma"/>
      <family val="2"/>
    </font>
    <font>
      <sz val="9"/>
      <color indexed="81"/>
      <name val="Tahoma"/>
    </font>
    <font>
      <sz val="11"/>
      <color theme="1"/>
      <name val="Verdana"/>
      <family val="2"/>
    </font>
  </fonts>
  <fills count="9">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002060"/>
        <bgColor indexed="64"/>
      </patternFill>
    </fill>
    <fill>
      <patternFill patternType="solid">
        <fgColor theme="0"/>
        <bgColor indexed="64"/>
      </patternFill>
    </fill>
    <fill>
      <patternFill patternType="solid">
        <fgColor rgb="FF002060"/>
        <bgColor indexed="27"/>
      </patternFill>
    </fill>
    <fill>
      <patternFill patternType="solid">
        <fgColor rgb="FFFFFFFF"/>
        <bgColor indexed="64"/>
      </patternFill>
    </fill>
    <fill>
      <patternFill patternType="solid">
        <fgColor theme="7"/>
        <bgColor indexed="27"/>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54">
    <xf numFmtId="0" fontId="0" fillId="0" borderId="0" xfId="0"/>
    <xf numFmtId="9" fontId="0" fillId="0" borderId="0" xfId="0" applyNumberFormat="1"/>
    <xf numFmtId="0" fontId="0" fillId="3" borderId="1" xfId="0" applyFill="1" applyBorder="1"/>
    <xf numFmtId="1" fontId="0" fillId="3" borderId="1" xfId="0" applyNumberFormat="1" applyFill="1" applyBorder="1"/>
    <xf numFmtId="0" fontId="0" fillId="0" borderId="1" xfId="0" applyBorder="1"/>
    <xf numFmtId="0" fontId="0" fillId="2" borderId="1" xfId="0" applyFill="1" applyBorder="1"/>
    <xf numFmtId="9" fontId="0" fillId="2" borderId="1" xfId="0" applyNumberFormat="1" applyFill="1" applyBorder="1"/>
    <xf numFmtId="0" fontId="1" fillId="3" borderId="1" xfId="0" applyFont="1" applyFill="1" applyBorder="1"/>
    <xf numFmtId="0" fontId="0" fillId="0" borderId="2" xfId="0" applyBorder="1"/>
    <xf numFmtId="9" fontId="0" fillId="2" borderId="2" xfId="0" applyNumberFormat="1" applyFill="1" applyBorder="1"/>
    <xf numFmtId="0" fontId="1" fillId="3" borderId="2" xfId="0" applyFont="1" applyFill="1" applyBorder="1"/>
    <xf numFmtId="8" fontId="0" fillId="0" borderId="0" xfId="0" applyNumberFormat="1"/>
    <xf numFmtId="0" fontId="1" fillId="0" borderId="0" xfId="0" applyFont="1"/>
    <xf numFmtId="9" fontId="1" fillId="0" borderId="0" xfId="0" applyNumberFormat="1" applyFont="1"/>
    <xf numFmtId="0" fontId="3" fillId="5" borderId="0" xfId="0" applyFont="1" applyFill="1" applyProtection="1">
      <protection hidden="1"/>
    </xf>
    <xf numFmtId="0" fontId="4" fillId="0" borderId="1" xfId="0" applyFont="1" applyBorder="1" applyProtection="1">
      <protection hidden="1"/>
    </xf>
    <xf numFmtId="0" fontId="5" fillId="4" borderId="8" xfId="0" applyFont="1" applyFill="1" applyBorder="1" applyProtection="1">
      <protection hidden="1"/>
    </xf>
    <xf numFmtId="0" fontId="5" fillId="4" borderId="9" xfId="0" applyFont="1" applyFill="1" applyBorder="1" applyProtection="1">
      <protection hidden="1"/>
    </xf>
    <xf numFmtId="0" fontId="5" fillId="4" borderId="10" xfId="0" applyFont="1" applyFill="1" applyBorder="1" applyProtection="1">
      <protection hidden="1"/>
    </xf>
    <xf numFmtId="0" fontId="0" fillId="2" borderId="0" xfId="0" applyFill="1"/>
    <xf numFmtId="10" fontId="0" fillId="2" borderId="1" xfId="0" applyNumberFormat="1" applyFill="1" applyBorder="1"/>
    <xf numFmtId="0" fontId="2" fillId="6" borderId="19" xfId="0" applyFont="1" applyFill="1" applyBorder="1" applyAlignment="1" applyProtection="1">
      <alignment horizontal="center" vertical="center"/>
      <protection hidden="1"/>
    </xf>
    <xf numFmtId="0" fontId="1" fillId="8" borderId="1" xfId="0" applyFon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5" borderId="1" xfId="0" applyFill="1" applyBorder="1" applyAlignment="1" applyProtection="1">
      <alignment horizontal="center"/>
      <protection hidden="1"/>
    </xf>
    <xf numFmtId="10" fontId="0" fillId="5" borderId="1" xfId="0" applyNumberFormat="1" applyFill="1" applyBorder="1" applyAlignment="1" applyProtection="1">
      <alignment horizontal="center"/>
      <protection hidden="1"/>
    </xf>
    <xf numFmtId="164" fontId="0" fillId="5" borderId="1" xfId="0" applyNumberFormat="1" applyFill="1" applyBorder="1" applyAlignment="1" applyProtection="1">
      <alignment horizont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horizontal="center" wrapText="1"/>
      <protection hidden="1"/>
    </xf>
    <xf numFmtId="10" fontId="0" fillId="0" borderId="1" xfId="0" applyNumberFormat="1" applyBorder="1"/>
    <xf numFmtId="0" fontId="0" fillId="5" borderId="0" xfId="0" applyFill="1" applyAlignment="1" applyProtection="1">
      <alignment horizontal="center" wrapText="1"/>
      <protection hidden="1"/>
    </xf>
    <xf numFmtId="8" fontId="0" fillId="0" borderId="0" xfId="0" applyNumberFormat="1" applyAlignment="1">
      <alignment horizontal="center"/>
    </xf>
    <xf numFmtId="0" fontId="0" fillId="7" borderId="1" xfId="0" applyFill="1" applyBorder="1" applyAlignment="1">
      <alignment horizontal="center" vertical="top" wrapText="1"/>
    </xf>
    <xf numFmtId="2" fontId="0" fillId="0" borderId="1" xfId="0" applyNumberFormat="1" applyBorder="1" applyAlignment="1">
      <alignment horizontal="center"/>
    </xf>
    <xf numFmtId="0" fontId="0" fillId="0" borderId="1" xfId="0" applyBorder="1" applyAlignment="1">
      <alignment horizontal="center" vertical="top"/>
    </xf>
    <xf numFmtId="2" fontId="0" fillId="5" borderId="1" xfId="0" applyNumberFormat="1" applyFill="1" applyBorder="1" applyAlignment="1" applyProtection="1">
      <alignment horizontal="center"/>
      <protection hidden="1"/>
    </xf>
    <xf numFmtId="0" fontId="10" fillId="0" borderId="1" xfId="0" applyFont="1" applyBorder="1" applyAlignment="1">
      <alignment horizontal="center" vertical="top"/>
    </xf>
    <xf numFmtId="0" fontId="10" fillId="7" borderId="1" xfId="0" applyFont="1" applyFill="1" applyBorder="1" applyAlignment="1">
      <alignment horizontal="center" vertical="top" wrapText="1"/>
    </xf>
    <xf numFmtId="0" fontId="2" fillId="4" borderId="0" xfId="0" applyFont="1" applyFill="1" applyAlignment="1" applyProtection="1">
      <alignment horizontal="center"/>
      <protection hidden="1"/>
    </xf>
    <xf numFmtId="0" fontId="6" fillId="6" borderId="1" xfId="0" applyFont="1" applyFill="1" applyBorder="1" applyAlignment="1" applyProtection="1">
      <alignment horizontal="center" vertical="center"/>
      <protection hidden="1"/>
    </xf>
    <xf numFmtId="0" fontId="2" fillId="6" borderId="6"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3" fillId="0" borderId="11" xfId="0" applyFont="1" applyBorder="1" applyAlignment="1" applyProtection="1">
      <alignment horizontal="left" vertical="top" wrapText="1"/>
      <protection hidden="1"/>
    </xf>
    <xf numFmtId="0" fontId="3" fillId="0" borderId="12" xfId="0" applyFont="1" applyBorder="1" applyAlignment="1" applyProtection="1">
      <alignment horizontal="left" vertical="top" wrapText="1"/>
      <protection hidden="1"/>
    </xf>
    <xf numFmtId="0" fontId="3" fillId="0" borderId="13" xfId="0" applyFont="1" applyBorder="1" applyAlignment="1" applyProtection="1">
      <alignment horizontal="left" vertical="top" wrapText="1"/>
      <protection hidden="1"/>
    </xf>
    <xf numFmtId="0" fontId="3" fillId="0" borderId="14" xfId="0" applyFont="1" applyBorder="1" applyAlignment="1" applyProtection="1">
      <alignment horizontal="left" vertical="top" wrapText="1"/>
      <protection hidden="1"/>
    </xf>
    <xf numFmtId="0" fontId="3" fillId="0" borderId="0" xfId="0" applyFont="1" applyAlignment="1" applyProtection="1">
      <alignment horizontal="left" vertical="top" wrapText="1"/>
      <protection hidden="1"/>
    </xf>
    <xf numFmtId="0" fontId="3" fillId="0" borderId="15" xfId="0" applyFont="1" applyBorder="1" applyAlignment="1" applyProtection="1">
      <alignment horizontal="left" vertical="top" wrapText="1"/>
      <protection hidden="1"/>
    </xf>
    <xf numFmtId="0" fontId="3" fillId="0" borderId="16" xfId="0" applyFont="1" applyBorder="1" applyAlignment="1" applyProtection="1">
      <alignment horizontal="left" vertical="top" wrapText="1"/>
      <protection hidden="1"/>
    </xf>
    <xf numFmtId="0" fontId="3" fillId="0" borderId="17" xfId="0" applyFont="1" applyBorder="1" applyAlignment="1" applyProtection="1">
      <alignment horizontal="left" vertical="top" wrapText="1"/>
      <protection hidden="1"/>
    </xf>
    <xf numFmtId="0" fontId="3" fillId="0" borderId="18" xfId="0" applyFont="1" applyBorder="1" applyAlignment="1" applyProtection="1">
      <alignment horizontal="left" vertical="top" wrapText="1"/>
      <protection hidden="1"/>
    </xf>
    <xf numFmtId="0" fontId="0" fillId="2" borderId="3" xfId="0" applyFill="1" applyBorder="1" applyAlignment="1">
      <alignment horizontal="left"/>
    </xf>
    <xf numFmtId="0" fontId="0" fillId="2" borderId="4" xfId="0" applyFill="1" applyBorder="1" applyAlignment="1">
      <alignment horizontal="left"/>
    </xf>
    <xf numFmtId="0" fontId="0" fillId="2" borderId="5" xfId="0"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219075</xdr:colOff>
      <xdr:row>6</xdr:row>
      <xdr:rowOff>0</xdr:rowOff>
    </xdr:from>
    <xdr:to>
      <xdr:col>4</xdr:col>
      <xdr:colOff>238125</xdr:colOff>
      <xdr:row>6</xdr:row>
      <xdr:rowOff>171450</xdr:rowOff>
    </xdr:to>
    <xdr:sp macro="" textlink="">
      <xdr:nvSpPr>
        <xdr:cNvPr id="2" name="Drawing 1">
          <a:extLst>
            <a:ext uri="{FF2B5EF4-FFF2-40B4-BE49-F238E27FC236}">
              <a16:creationId xmlns:a16="http://schemas.microsoft.com/office/drawing/2014/main" id="{F08E9A91-37BF-4987-9DF6-32435ED48908}"/>
            </a:ext>
          </a:extLst>
        </xdr:cNvPr>
        <xdr:cNvSpPr>
          <a:spLocks noChangeArrowheads="1"/>
        </xdr:cNvSpPr>
      </xdr:nvSpPr>
      <xdr:spPr bwMode="auto">
        <a:xfrm>
          <a:off x="2905125" y="1485900"/>
          <a:ext cx="628650"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20</xdr:row>
      <xdr:rowOff>0</xdr:rowOff>
    </xdr:from>
    <xdr:to>
      <xdr:col>4</xdr:col>
      <xdr:colOff>238125</xdr:colOff>
      <xdr:row>20</xdr:row>
      <xdr:rowOff>171450</xdr:rowOff>
    </xdr:to>
    <xdr:sp macro="" textlink="">
      <xdr:nvSpPr>
        <xdr:cNvPr id="3" name="Drawing 1">
          <a:extLst>
            <a:ext uri="{FF2B5EF4-FFF2-40B4-BE49-F238E27FC236}">
              <a16:creationId xmlns:a16="http://schemas.microsoft.com/office/drawing/2014/main" id="{1B3F8AD5-C8A4-40F8-81D6-C7AFAAA1BDD5}"/>
            </a:ext>
          </a:extLst>
        </xdr:cNvPr>
        <xdr:cNvSpPr>
          <a:spLocks noChangeArrowheads="1"/>
        </xdr:cNvSpPr>
      </xdr:nvSpPr>
      <xdr:spPr bwMode="auto">
        <a:xfrm>
          <a:off x="5966547" y="1168977"/>
          <a:ext cx="863311"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34</xdr:row>
      <xdr:rowOff>0</xdr:rowOff>
    </xdr:from>
    <xdr:to>
      <xdr:col>4</xdr:col>
      <xdr:colOff>238125</xdr:colOff>
      <xdr:row>34</xdr:row>
      <xdr:rowOff>171450</xdr:rowOff>
    </xdr:to>
    <xdr:sp macro="" textlink="">
      <xdr:nvSpPr>
        <xdr:cNvPr id="4" name="Drawing 1">
          <a:extLst>
            <a:ext uri="{FF2B5EF4-FFF2-40B4-BE49-F238E27FC236}">
              <a16:creationId xmlns:a16="http://schemas.microsoft.com/office/drawing/2014/main" id="{3E1D047D-FA85-4822-A734-66A3DA881AB6}"/>
            </a:ext>
          </a:extLst>
        </xdr:cNvPr>
        <xdr:cNvSpPr>
          <a:spLocks noChangeArrowheads="1"/>
        </xdr:cNvSpPr>
      </xdr:nvSpPr>
      <xdr:spPr bwMode="auto">
        <a:xfrm>
          <a:off x="5966547" y="4307898"/>
          <a:ext cx="863311"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219075</xdr:colOff>
      <xdr:row>48</xdr:row>
      <xdr:rowOff>0</xdr:rowOff>
    </xdr:from>
    <xdr:to>
      <xdr:col>4</xdr:col>
      <xdr:colOff>238125</xdr:colOff>
      <xdr:row>48</xdr:row>
      <xdr:rowOff>171450</xdr:rowOff>
    </xdr:to>
    <xdr:sp macro="" textlink="">
      <xdr:nvSpPr>
        <xdr:cNvPr id="5" name="Drawing 1">
          <a:extLst>
            <a:ext uri="{FF2B5EF4-FFF2-40B4-BE49-F238E27FC236}">
              <a16:creationId xmlns:a16="http://schemas.microsoft.com/office/drawing/2014/main" id="{2608BC56-7E46-4820-9E41-77AA48157045}"/>
            </a:ext>
          </a:extLst>
        </xdr:cNvPr>
        <xdr:cNvSpPr>
          <a:spLocks noChangeArrowheads="1"/>
        </xdr:cNvSpPr>
      </xdr:nvSpPr>
      <xdr:spPr bwMode="auto">
        <a:xfrm>
          <a:off x="5966547" y="7403523"/>
          <a:ext cx="863311" cy="171450"/>
        </a:xfrm>
        <a:custGeom>
          <a:avLst/>
          <a:gdLst>
            <a:gd name="T0" fmla="*/ 2147483646 w 16384"/>
            <a:gd name="T1" fmla="*/ 0 h 16384"/>
            <a:gd name="T2" fmla="*/ 2147483646 w 16384"/>
            <a:gd name="T3" fmla="*/ 2147483646 h 16384"/>
            <a:gd name="T4" fmla="*/ 0 w 16384"/>
            <a:gd name="T5" fmla="*/ 2147483646 h 16384"/>
            <a:gd name="T6" fmla="*/ 0 w 16384"/>
            <a:gd name="T7" fmla="*/ 2147483646 h 16384"/>
            <a:gd name="T8" fmla="*/ 2147483646 w 16384"/>
            <a:gd name="T9" fmla="*/ 2147483646 h 16384"/>
            <a:gd name="T10" fmla="*/ 2147483646 w 16384"/>
            <a:gd name="T11" fmla="*/ 2147483646 h 16384"/>
            <a:gd name="T12" fmla="*/ 2147483646 w 16384"/>
            <a:gd name="T13" fmla="*/ 2147483646 h 16384"/>
            <a:gd name="T14" fmla="*/ 2147483646 w 16384"/>
            <a:gd name="T15" fmla="*/ 0 h 16384"/>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16384" h="16384">
              <a:moveTo>
                <a:pt x="12288" y="0"/>
              </a:moveTo>
              <a:lnTo>
                <a:pt x="12288" y="4096"/>
              </a:lnTo>
              <a:lnTo>
                <a:pt x="0" y="4096"/>
              </a:lnTo>
              <a:lnTo>
                <a:pt x="0" y="12288"/>
              </a:lnTo>
              <a:lnTo>
                <a:pt x="12288" y="12288"/>
              </a:lnTo>
              <a:lnTo>
                <a:pt x="12288" y="16384"/>
              </a:lnTo>
              <a:lnTo>
                <a:pt x="16384" y="8192"/>
              </a:lnTo>
              <a:lnTo>
                <a:pt x="12288" y="0"/>
              </a:lnTo>
              <a:close/>
            </a:path>
          </a:pathLst>
        </a:custGeom>
        <a:solidFill>
          <a:srgbClr val="E3E3E3"/>
        </a:solidFill>
        <a:ln w="9360">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888AB-686A-442A-9AFD-894E08092660}">
  <dimension ref="B3:K68"/>
  <sheetViews>
    <sheetView tabSelected="1" topLeftCell="A25" zoomScale="88" workbookViewId="0">
      <selection activeCell="K31" sqref="K31"/>
    </sheetView>
  </sheetViews>
  <sheetFormatPr defaultRowHeight="15"/>
  <cols>
    <col min="2" max="2" width="49.140625" customWidth="1"/>
    <col min="3" max="3" width="28" customWidth="1"/>
    <col min="4" max="4" width="12.7109375" customWidth="1"/>
    <col min="7" max="7" width="20.85546875" customWidth="1"/>
    <col min="8" max="8" width="10.42578125" customWidth="1"/>
    <col min="10" max="10" width="17.28515625" customWidth="1"/>
    <col min="11" max="11" width="21.140625" customWidth="1"/>
  </cols>
  <sheetData>
    <row r="3" spans="2:11">
      <c r="B3" s="38" t="s">
        <v>14</v>
      </c>
      <c r="C3" s="38"/>
      <c r="D3" s="38"/>
      <c r="E3" s="38"/>
      <c r="F3" s="38"/>
      <c r="G3" s="38"/>
    </row>
    <row r="4" spans="2:11" ht="15.75" thickBot="1">
      <c r="B4" s="14"/>
      <c r="C4" s="14"/>
      <c r="D4" s="14"/>
      <c r="E4" s="14"/>
      <c r="F4" s="14"/>
      <c r="G4" s="14"/>
    </row>
    <row r="5" spans="2:11">
      <c r="B5" s="39" t="s">
        <v>15</v>
      </c>
      <c r="C5" s="39"/>
      <c r="D5" s="14"/>
      <c r="E5" s="14"/>
      <c r="F5" s="40" t="s">
        <v>16</v>
      </c>
      <c r="G5" s="41"/>
    </row>
    <row r="6" spans="2:11">
      <c r="B6" s="22" t="s">
        <v>36</v>
      </c>
      <c r="C6" s="22" t="s">
        <v>35</v>
      </c>
      <c r="D6" s="14"/>
      <c r="E6" s="14"/>
      <c r="F6" s="21"/>
      <c r="G6" s="21"/>
    </row>
    <row r="7" spans="2:11">
      <c r="B7" s="23" t="s">
        <v>17</v>
      </c>
      <c r="C7" s="24">
        <v>3500000</v>
      </c>
      <c r="D7" s="14"/>
      <c r="E7" s="14"/>
      <c r="F7" s="15" t="s">
        <v>18</v>
      </c>
      <c r="G7" s="29">
        <f>IRR(_xlfn.VSTACK(C12,_xlfn.SEQUENCE(C14,1,-C13,0),_xlfn.SEQUENCE(C15,1,-C16,0)))*12</f>
        <v>0.10476451974617351</v>
      </c>
    </row>
    <row r="8" spans="2:11">
      <c r="B8" s="23" t="s">
        <v>39</v>
      </c>
      <c r="C8" s="24">
        <v>180</v>
      </c>
      <c r="D8" s="14"/>
      <c r="E8" s="14"/>
      <c r="F8" s="14"/>
      <c r="K8" s="11"/>
    </row>
    <row r="9" spans="2:11">
      <c r="B9" s="23" t="s">
        <v>19</v>
      </c>
      <c r="C9" s="25">
        <v>9.5000000000000001E-2</v>
      </c>
      <c r="D9" s="14"/>
      <c r="E9" s="14"/>
      <c r="F9" s="14"/>
    </row>
    <row r="10" spans="2:11">
      <c r="B10" s="23" t="s">
        <v>20</v>
      </c>
      <c r="C10" s="34">
        <v>49174</v>
      </c>
      <c r="D10" s="14"/>
      <c r="E10" s="14"/>
      <c r="F10" s="14"/>
    </row>
    <row r="11" spans="2:11">
      <c r="B11" s="24" t="s">
        <v>31</v>
      </c>
      <c r="C11" s="32">
        <v>198574</v>
      </c>
      <c r="D11" s="14"/>
      <c r="E11" s="14"/>
      <c r="F11" s="14"/>
    </row>
    <row r="12" spans="2:11">
      <c r="B12" s="24" t="s">
        <v>28</v>
      </c>
      <c r="C12" s="24">
        <f>C7-C10-C11</f>
        <v>3252252</v>
      </c>
      <c r="D12" s="14"/>
      <c r="E12" s="14"/>
      <c r="F12" s="14"/>
    </row>
    <row r="13" spans="2:11" ht="33" customHeight="1">
      <c r="B13" s="27" t="s">
        <v>42</v>
      </c>
      <c r="C13" s="24">
        <v>5000</v>
      </c>
      <c r="D13" s="14"/>
      <c r="E13" s="14"/>
      <c r="F13" s="14"/>
    </row>
    <row r="14" spans="2:11">
      <c r="B14" s="24" t="s">
        <v>38</v>
      </c>
      <c r="C14" s="24">
        <v>36</v>
      </c>
      <c r="D14" s="14"/>
      <c r="E14" s="14"/>
      <c r="F14" s="14"/>
      <c r="G14" s="14"/>
    </row>
    <row r="15" spans="2:11">
      <c r="B15" s="24" t="s">
        <v>37</v>
      </c>
      <c r="C15" s="24">
        <f>C8-C14</f>
        <v>144</v>
      </c>
      <c r="D15" s="14"/>
      <c r="E15" s="14"/>
      <c r="F15" s="14"/>
      <c r="G15" s="14"/>
    </row>
    <row r="16" spans="2:11" ht="30">
      <c r="B16" s="28" t="s">
        <v>41</v>
      </c>
      <c r="C16" s="33">
        <f>PMT(C9/12, C15, -(C7*POWER(1+C9/12,C14) - C13*((POWER(1+C9/12,C14)-1)/(C9/12))))</f>
        <v>51805.847074889076</v>
      </c>
      <c r="D16" s="14"/>
      <c r="E16" s="14"/>
      <c r="F16" s="14"/>
      <c r="G16" s="14"/>
    </row>
    <row r="17" spans="2:7">
      <c r="B17" s="30"/>
      <c r="C17" s="31"/>
      <c r="D17" s="14"/>
      <c r="E17" s="14"/>
      <c r="F17" s="14"/>
      <c r="G17" s="14"/>
    </row>
    <row r="18" spans="2:7" ht="15.75" thickBot="1">
      <c r="B18" s="30"/>
      <c r="C18" s="31"/>
      <c r="D18" s="14"/>
      <c r="E18" s="14"/>
      <c r="F18" s="14"/>
      <c r="G18" s="14"/>
    </row>
    <row r="19" spans="2:7">
      <c r="B19" s="39" t="s">
        <v>15</v>
      </c>
      <c r="C19" s="39"/>
      <c r="D19" s="14"/>
      <c r="E19" s="14"/>
      <c r="F19" s="40" t="s">
        <v>16</v>
      </c>
      <c r="G19" s="41"/>
    </row>
    <row r="20" spans="2:7">
      <c r="B20" s="22" t="s">
        <v>36</v>
      </c>
      <c r="C20" s="22" t="s">
        <v>43</v>
      </c>
      <c r="D20" s="14"/>
      <c r="E20" s="14"/>
      <c r="F20" s="21"/>
      <c r="G20" s="21"/>
    </row>
    <row r="21" spans="2:7">
      <c r="B21" s="23" t="s">
        <v>17</v>
      </c>
      <c r="C21" s="24">
        <v>2000000</v>
      </c>
      <c r="D21" s="14"/>
      <c r="E21" s="14"/>
      <c r="F21" s="15" t="s">
        <v>18</v>
      </c>
      <c r="G21" s="29">
        <f>IRR(_xlfn.VSTACK(C26,_xlfn.SEQUENCE(C28,1,-C27,0),_xlfn.SEQUENCE(C29,1,-C30,0)))*12</f>
        <v>0.15834003001749064</v>
      </c>
    </row>
    <row r="22" spans="2:7">
      <c r="B22" s="23" t="s">
        <v>39</v>
      </c>
      <c r="C22" s="24">
        <v>144</v>
      </c>
      <c r="D22" s="14"/>
      <c r="E22" s="14"/>
      <c r="F22" s="14"/>
    </row>
    <row r="23" spans="2:7">
      <c r="B23" s="23" t="s">
        <v>19</v>
      </c>
      <c r="C23" s="25">
        <v>0.1</v>
      </c>
      <c r="D23" s="14"/>
      <c r="E23" s="14"/>
      <c r="F23" s="14"/>
    </row>
    <row r="24" spans="2:7">
      <c r="B24" s="23" t="s">
        <v>20</v>
      </c>
      <c r="C24" s="34">
        <v>200000</v>
      </c>
      <c r="D24" s="14"/>
      <c r="E24" s="14"/>
      <c r="F24" s="14"/>
    </row>
    <row r="25" spans="2:7">
      <c r="B25" s="24" t="s">
        <v>31</v>
      </c>
      <c r="C25" s="32">
        <v>300000</v>
      </c>
      <c r="D25" s="14"/>
      <c r="E25" s="14"/>
      <c r="F25" s="14"/>
    </row>
    <row r="26" spans="2:7">
      <c r="B26" s="24" t="s">
        <v>28</v>
      </c>
      <c r="C26" s="24">
        <f>C21-C24-C25</f>
        <v>1500000</v>
      </c>
      <c r="D26" s="14"/>
      <c r="E26" s="14"/>
      <c r="F26" s="14"/>
    </row>
    <row r="27" spans="2:7" ht="30">
      <c r="B27" s="27" t="s">
        <v>44</v>
      </c>
      <c r="C27" s="35">
        <f>C21*C23/12</f>
        <v>16666.666666666668</v>
      </c>
      <c r="D27" s="14"/>
      <c r="E27" s="14"/>
      <c r="F27" s="14"/>
    </row>
    <row r="28" spans="2:7">
      <c r="B28" s="24" t="s">
        <v>38</v>
      </c>
      <c r="C28" s="24">
        <v>24</v>
      </c>
      <c r="D28" s="14"/>
      <c r="E28" s="14"/>
      <c r="F28" s="14"/>
      <c r="G28" s="14"/>
    </row>
    <row r="29" spans="2:7">
      <c r="B29" s="24" t="s">
        <v>37</v>
      </c>
      <c r="C29" s="24">
        <f>C22-C28</f>
        <v>120</v>
      </c>
      <c r="D29" s="14"/>
      <c r="E29" s="14"/>
      <c r="F29" s="14"/>
      <c r="G29" s="14"/>
    </row>
    <row r="30" spans="2:7" ht="30">
      <c r="B30" s="28" t="s">
        <v>41</v>
      </c>
      <c r="C30" s="33">
        <f>PMT(C23/12, C29, -(C21*POWER(1+C23/12,C28) - C27*((POWER(1+C23/12,C28)-1)/(C23/12))))</f>
        <v>26430.147376352328</v>
      </c>
      <c r="D30" s="14"/>
      <c r="E30" s="14"/>
      <c r="F30" s="14"/>
      <c r="G30" s="14"/>
    </row>
    <row r="31" spans="2:7">
      <c r="B31" s="30"/>
      <c r="C31" s="31"/>
      <c r="D31" s="14"/>
      <c r="E31" s="14"/>
      <c r="F31" s="14"/>
      <c r="G31" s="14"/>
    </row>
    <row r="32" spans="2:7" ht="15.75" thickBot="1">
      <c r="B32" s="30"/>
      <c r="C32" s="31"/>
      <c r="D32" s="14"/>
      <c r="E32" s="14"/>
      <c r="F32" s="14"/>
      <c r="G32" s="14"/>
    </row>
    <row r="33" spans="2:7">
      <c r="B33" s="39" t="s">
        <v>15</v>
      </c>
      <c r="C33" s="39"/>
      <c r="D33" s="14"/>
      <c r="E33" s="14"/>
      <c r="F33" s="40" t="s">
        <v>16</v>
      </c>
      <c r="G33" s="41"/>
    </row>
    <row r="34" spans="2:7">
      <c r="B34" s="22" t="s">
        <v>36</v>
      </c>
      <c r="C34" s="22" t="s">
        <v>45</v>
      </c>
      <c r="D34" s="14"/>
      <c r="E34" s="14"/>
      <c r="F34" s="21"/>
      <c r="G34" s="21"/>
    </row>
    <row r="35" spans="2:7">
      <c r="B35" s="23" t="s">
        <v>17</v>
      </c>
      <c r="C35" s="24">
        <v>3500000</v>
      </c>
      <c r="D35" s="14"/>
      <c r="E35" s="14"/>
      <c r="F35" s="15" t="s">
        <v>18</v>
      </c>
      <c r="G35" s="29">
        <f>IRR(_xlfn.VSTACK(C40,_xlfn.SEQUENCE(C43,1,-C44,0)))*12</f>
        <v>0.17528130629801897</v>
      </c>
    </row>
    <row r="36" spans="2:7">
      <c r="B36" s="23" t="s">
        <v>39</v>
      </c>
      <c r="C36" s="24">
        <v>180</v>
      </c>
      <c r="D36" s="14"/>
      <c r="E36" s="14"/>
      <c r="F36" s="14"/>
    </row>
    <row r="37" spans="2:7">
      <c r="B37" s="23" t="s">
        <v>19</v>
      </c>
      <c r="C37" s="25">
        <v>9.5000000000000001E-2</v>
      </c>
      <c r="D37" s="14"/>
      <c r="E37" s="14"/>
      <c r="F37" s="14"/>
    </row>
    <row r="38" spans="2:7">
      <c r="B38" s="23" t="s">
        <v>20</v>
      </c>
      <c r="C38" s="36">
        <v>49174</v>
      </c>
      <c r="D38" s="14"/>
      <c r="E38" s="14"/>
      <c r="F38" s="14"/>
    </row>
    <row r="39" spans="2:7">
      <c r="B39" s="24" t="s">
        <v>31</v>
      </c>
      <c r="C39" s="37">
        <v>198574</v>
      </c>
      <c r="D39" s="14"/>
      <c r="E39" s="14"/>
      <c r="F39" s="14"/>
    </row>
    <row r="40" spans="2:7">
      <c r="B40" s="24" t="s">
        <v>28</v>
      </c>
      <c r="C40" s="24">
        <f>C35-C38-C39</f>
        <v>3252252</v>
      </c>
      <c r="D40" s="14"/>
      <c r="E40" s="14"/>
      <c r="F40" s="14"/>
    </row>
    <row r="41" spans="2:7">
      <c r="B41" s="27" t="s">
        <v>46</v>
      </c>
      <c r="C41" s="26" t="s">
        <v>47</v>
      </c>
      <c r="D41" s="14"/>
      <c r="E41" s="14"/>
      <c r="F41" s="14"/>
    </row>
    <row r="42" spans="2:7">
      <c r="B42" s="24" t="s">
        <v>38</v>
      </c>
      <c r="C42" s="24">
        <v>36</v>
      </c>
      <c r="D42" s="14"/>
      <c r="E42" s="14"/>
      <c r="F42" s="14"/>
      <c r="G42" s="14"/>
    </row>
    <row r="43" spans="2:7">
      <c r="B43" s="24" t="s">
        <v>37</v>
      </c>
      <c r="C43" s="24">
        <f>C36-C42</f>
        <v>144</v>
      </c>
      <c r="D43" s="14"/>
      <c r="E43" s="14"/>
      <c r="F43" s="14"/>
      <c r="G43" s="14"/>
    </row>
    <row r="44" spans="2:7" ht="30">
      <c r="B44" s="28" t="s">
        <v>41</v>
      </c>
      <c r="C44" s="33">
        <f>PMT(C37/12, C43, -(C35*POWER(1+C37/12,C42) ))</f>
        <v>54224.074696085314</v>
      </c>
      <c r="D44" s="14"/>
      <c r="E44" s="14"/>
      <c r="F44" s="14"/>
      <c r="G44" s="14"/>
    </row>
    <row r="45" spans="2:7">
      <c r="B45" s="30"/>
      <c r="C45" s="31"/>
      <c r="D45" s="14"/>
      <c r="E45" s="14"/>
      <c r="F45" s="14"/>
      <c r="G45" s="14"/>
    </row>
    <row r="46" spans="2:7" ht="15.75" thickBot="1">
      <c r="B46" s="30"/>
      <c r="C46" s="31"/>
      <c r="D46" s="14"/>
      <c r="E46" s="14"/>
      <c r="F46" s="14"/>
      <c r="G46" s="14"/>
    </row>
    <row r="47" spans="2:7">
      <c r="B47" s="39" t="s">
        <v>15</v>
      </c>
      <c r="C47" s="39"/>
      <c r="D47" s="14"/>
      <c r="E47" s="14"/>
      <c r="F47" s="40" t="s">
        <v>16</v>
      </c>
      <c r="G47" s="41"/>
    </row>
    <row r="48" spans="2:7">
      <c r="B48" s="22" t="s">
        <v>36</v>
      </c>
      <c r="C48" s="22" t="s">
        <v>5</v>
      </c>
      <c r="D48" s="14"/>
      <c r="E48" s="14"/>
      <c r="F48" s="21"/>
      <c r="G48" s="21"/>
    </row>
    <row r="49" spans="2:7">
      <c r="B49" s="23" t="s">
        <v>17</v>
      </c>
      <c r="C49" s="24">
        <v>3500000</v>
      </c>
      <c r="D49" s="14"/>
      <c r="E49" s="14"/>
      <c r="F49" s="15" t="s">
        <v>18</v>
      </c>
      <c r="G49" s="29">
        <f>IRR(_xlfn.VSTACK(C54,_xlfn.SEQUENCE(C50,1,-C55,0)))*12</f>
        <v>0.10795216347480707</v>
      </c>
    </row>
    <row r="50" spans="2:7">
      <c r="B50" s="23" t="s">
        <v>39</v>
      </c>
      <c r="C50" s="24">
        <v>180</v>
      </c>
      <c r="D50" s="14"/>
      <c r="E50" s="14"/>
      <c r="F50" s="14"/>
    </row>
    <row r="51" spans="2:7">
      <c r="B51" s="23" t="s">
        <v>19</v>
      </c>
      <c r="C51" s="25">
        <v>9.5000000000000001E-2</v>
      </c>
      <c r="D51" s="14"/>
      <c r="E51" s="14"/>
      <c r="F51" s="14"/>
    </row>
    <row r="52" spans="2:7">
      <c r="B52" s="23" t="s">
        <v>20</v>
      </c>
      <c r="C52" s="36">
        <v>49174</v>
      </c>
      <c r="D52" s="14"/>
      <c r="E52" s="14"/>
      <c r="F52" s="14"/>
    </row>
    <row r="53" spans="2:7">
      <c r="B53" s="24" t="s">
        <v>31</v>
      </c>
      <c r="C53" s="37">
        <v>198574</v>
      </c>
      <c r="D53" s="14"/>
      <c r="E53" s="14"/>
      <c r="F53" s="14"/>
    </row>
    <row r="54" spans="2:7">
      <c r="B54" s="24" t="s">
        <v>28</v>
      </c>
      <c r="C54" s="24">
        <f>C49-C52-C53</f>
        <v>3252252</v>
      </c>
      <c r="D54" s="14"/>
      <c r="E54" s="14"/>
      <c r="F54" s="14"/>
    </row>
    <row r="55" spans="2:7">
      <c r="B55" s="28" t="s">
        <v>40</v>
      </c>
      <c r="C55" s="33">
        <f>PMT(C51/12,C50,-C49)</f>
        <v>36547.863900232529</v>
      </c>
      <c r="D55" s="14"/>
      <c r="E55" s="14"/>
      <c r="F55" s="14"/>
      <c r="G55" s="14"/>
    </row>
    <row r="56" spans="2:7">
      <c r="B56" s="30"/>
      <c r="C56" s="31"/>
      <c r="D56" s="14"/>
      <c r="E56" s="14"/>
      <c r="F56" s="14"/>
      <c r="G56" s="14"/>
    </row>
    <row r="57" spans="2:7" ht="15.75" thickBot="1">
      <c r="B57" s="14"/>
      <c r="C57" s="14"/>
      <c r="D57" s="14"/>
      <c r="E57" s="14"/>
      <c r="F57" s="14"/>
      <c r="G57" s="14"/>
    </row>
    <row r="58" spans="2:7" ht="15.75" thickBot="1">
      <c r="B58" s="16" t="s">
        <v>21</v>
      </c>
      <c r="C58" s="17"/>
      <c r="D58" s="17"/>
      <c r="E58" s="17"/>
      <c r="F58" s="17"/>
      <c r="G58" s="18"/>
    </row>
    <row r="59" spans="2:7">
      <c r="B59" s="42" t="s">
        <v>34</v>
      </c>
      <c r="C59" s="43"/>
      <c r="D59" s="43"/>
      <c r="E59" s="43"/>
      <c r="F59" s="43"/>
      <c r="G59" s="44"/>
    </row>
    <row r="60" spans="2:7">
      <c r="B60" s="45"/>
      <c r="C60" s="46"/>
      <c r="D60" s="46"/>
      <c r="E60" s="46"/>
      <c r="F60" s="46"/>
      <c r="G60" s="47"/>
    </row>
    <row r="61" spans="2:7">
      <c r="B61" s="45"/>
      <c r="C61" s="46"/>
      <c r="D61" s="46"/>
      <c r="E61" s="46"/>
      <c r="F61" s="46"/>
      <c r="G61" s="47"/>
    </row>
    <row r="62" spans="2:7">
      <c r="B62" s="45"/>
      <c r="C62" s="46"/>
      <c r="D62" s="46"/>
      <c r="E62" s="46"/>
      <c r="F62" s="46"/>
      <c r="G62" s="47"/>
    </row>
    <row r="63" spans="2:7">
      <c r="B63" s="45"/>
      <c r="C63" s="46"/>
      <c r="D63" s="46"/>
      <c r="E63" s="46"/>
      <c r="F63" s="46"/>
      <c r="G63" s="47"/>
    </row>
    <row r="64" spans="2:7">
      <c r="B64" s="45"/>
      <c r="C64" s="46"/>
      <c r="D64" s="46"/>
      <c r="E64" s="46"/>
      <c r="F64" s="46"/>
      <c r="G64" s="47"/>
    </row>
    <row r="65" spans="2:7">
      <c r="B65" s="45"/>
      <c r="C65" s="46"/>
      <c r="D65" s="46"/>
      <c r="E65" s="46"/>
      <c r="F65" s="46"/>
      <c r="G65" s="47"/>
    </row>
    <row r="66" spans="2:7">
      <c r="B66" s="45"/>
      <c r="C66" s="46"/>
      <c r="D66" s="46"/>
      <c r="E66" s="46"/>
      <c r="F66" s="46"/>
      <c r="G66" s="47"/>
    </row>
    <row r="67" spans="2:7">
      <c r="B67" s="45"/>
      <c r="C67" s="46"/>
      <c r="D67" s="46"/>
      <c r="E67" s="46"/>
      <c r="F67" s="46"/>
      <c r="G67" s="47"/>
    </row>
    <row r="68" spans="2:7" ht="138.75" customHeight="1" thickBot="1">
      <c r="B68" s="48"/>
      <c r="C68" s="49"/>
      <c r="D68" s="49"/>
      <c r="E68" s="49"/>
      <c r="F68" s="49"/>
      <c r="G68" s="50"/>
    </row>
  </sheetData>
  <protectedRanges>
    <protectedRange sqref="C7:C10 C21:C24 C35:C38 C49:C52" name="Range1"/>
  </protectedRanges>
  <mergeCells count="10">
    <mergeCell ref="B3:G3"/>
    <mergeCell ref="B5:C5"/>
    <mergeCell ref="F5:G5"/>
    <mergeCell ref="B59:G68"/>
    <mergeCell ref="B19:C19"/>
    <mergeCell ref="F19:G19"/>
    <mergeCell ref="B33:C33"/>
    <mergeCell ref="F33:G33"/>
    <mergeCell ref="B47:C47"/>
    <mergeCell ref="F47:G47"/>
  </mergeCells>
  <dataValidations count="3">
    <dataValidation type="decimal" operator="greaterThanOrEqual" allowBlank="1" showInputMessage="1" showErrorMessage="1" errorTitle="Rate of Interest" error="Please don't put % symbol" promptTitle="Rate of Interest" prompt="Please enter Rate of Interest of your loan" sqref="C9 C23 C37 C51" xr:uid="{E308A0B5-887B-4099-8458-0E4C3AAD21AB}">
      <formula1>0</formula1>
    </dataValidation>
    <dataValidation type="decimal" operator="greaterThanOrEqual" allowBlank="1" showInputMessage="1" showErrorMessage="1" errorTitle="Loan Tenor" error="Tenor cannot be less than Zero" promptTitle="Loan Tenor" prompt="Please enter Tenor of your loan" sqref="C8 C22 C36 C50" xr:uid="{EE7F5914-E467-4B16-8117-DD95540DB593}">
      <formula1>0</formula1>
    </dataValidation>
    <dataValidation type="decimal" operator="greaterThanOrEqual" allowBlank="1" showInputMessage="1" showErrorMessage="1" errorTitle="Loan Amount" error="Loan amount cannot be less than one" promptTitle="Loan Amount" prompt="Please enter Loan Amount here" sqref="C7 C21 C35 C49" xr:uid="{D01CA5E9-DFA8-4991-AEC3-30CCFE7BB620}">
      <formula1>1</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24D02-C311-4E58-819C-07E567F88C56}">
  <dimension ref="B1:O47"/>
  <sheetViews>
    <sheetView topLeftCell="B1" workbookViewId="0">
      <selection activeCell="G8" sqref="G8"/>
    </sheetView>
  </sheetViews>
  <sheetFormatPr defaultRowHeight="15"/>
  <cols>
    <col min="3" max="3" width="28.140625" bestFit="1" customWidth="1"/>
    <col min="4" max="4" width="10.5703125" bestFit="1" customWidth="1"/>
    <col min="5" max="5" width="9.28515625" bestFit="1" customWidth="1"/>
    <col min="6" max="6" width="11.42578125" bestFit="1" customWidth="1"/>
    <col min="7" max="7" width="14" bestFit="1" customWidth="1"/>
    <col min="9" max="9" width="13.42578125" bestFit="1" customWidth="1"/>
    <col min="10" max="10" width="21" customWidth="1"/>
    <col min="11" max="11" width="10.7109375" bestFit="1" customWidth="1"/>
    <col min="12" max="12" width="9.7109375" bestFit="1" customWidth="1"/>
  </cols>
  <sheetData>
    <row r="1" spans="2:15">
      <c r="B1" t="s">
        <v>32</v>
      </c>
      <c r="I1" t="s">
        <v>33</v>
      </c>
    </row>
    <row r="2" spans="2:15">
      <c r="C2" s="7" t="s">
        <v>0</v>
      </c>
      <c r="D2" s="4"/>
      <c r="E2" s="5">
        <v>70000</v>
      </c>
      <c r="G2" s="12"/>
      <c r="J2" s="7" t="s">
        <v>0</v>
      </c>
      <c r="K2" s="4"/>
      <c r="L2" s="5">
        <v>20000</v>
      </c>
      <c r="N2" s="12"/>
    </row>
    <row r="3" spans="2:15">
      <c r="C3" s="7" t="s">
        <v>1</v>
      </c>
      <c r="D3" s="6">
        <v>0.01</v>
      </c>
      <c r="E3" s="2">
        <f>E2*D3</f>
        <v>700</v>
      </c>
      <c r="G3" s="13"/>
      <c r="H3" s="1"/>
      <c r="J3" s="7" t="s">
        <v>1</v>
      </c>
      <c r="K3" s="6">
        <v>0.01</v>
      </c>
      <c r="L3" s="2">
        <v>240</v>
      </c>
      <c r="N3" s="13"/>
    </row>
    <row r="4" spans="2:15">
      <c r="C4" s="7" t="s">
        <v>12</v>
      </c>
      <c r="D4" s="6">
        <v>7.0000000000000007E-2</v>
      </c>
      <c r="E4" s="2">
        <f>E2*D4</f>
        <v>4900.0000000000009</v>
      </c>
      <c r="G4" s="1"/>
      <c r="H4" s="1"/>
      <c r="J4" s="7" t="s">
        <v>12</v>
      </c>
      <c r="K4" s="6">
        <v>7.0000000000000007E-2</v>
      </c>
      <c r="L4" s="2">
        <v>160</v>
      </c>
      <c r="N4" s="1"/>
    </row>
    <row r="5" spans="2:15">
      <c r="C5" s="7" t="s">
        <v>2</v>
      </c>
      <c r="D5" s="2"/>
      <c r="E5" s="2">
        <f>E2-E3-E4</f>
        <v>64400</v>
      </c>
      <c r="G5" s="1"/>
      <c r="H5" s="1"/>
      <c r="J5" s="7" t="s">
        <v>2</v>
      </c>
      <c r="K5" s="2"/>
      <c r="L5" s="2">
        <f>L2-L3-L4</f>
        <v>19600</v>
      </c>
      <c r="N5" s="1"/>
    </row>
    <row r="6" spans="2:15">
      <c r="C6" s="7" t="s">
        <v>8</v>
      </c>
      <c r="D6" s="4"/>
      <c r="E6" s="5">
        <v>36</v>
      </c>
      <c r="J6" s="7" t="s">
        <v>8</v>
      </c>
      <c r="K6" s="4"/>
      <c r="L6" s="5">
        <v>24</v>
      </c>
    </row>
    <row r="7" spans="2:15">
      <c r="C7" s="10" t="s">
        <v>6</v>
      </c>
      <c r="D7" s="8"/>
      <c r="E7" s="9">
        <v>0.3</v>
      </c>
      <c r="J7" s="10" t="s">
        <v>6</v>
      </c>
      <c r="K7" s="8"/>
      <c r="L7" s="9">
        <v>0.15</v>
      </c>
    </row>
    <row r="8" spans="2:15">
      <c r="C8" s="51" t="s">
        <v>7</v>
      </c>
      <c r="D8" s="52"/>
      <c r="E8" s="52"/>
      <c r="F8" s="53"/>
      <c r="G8" s="20">
        <f>IRR(G9:G45)*12</f>
        <v>0.36594509763703176</v>
      </c>
      <c r="J8" s="51" t="s">
        <v>7</v>
      </c>
      <c r="K8" s="52"/>
      <c r="L8" s="52"/>
      <c r="M8" s="53"/>
      <c r="N8" s="20">
        <f>IRR(N9:N45)*12</f>
        <v>0.17070553446601799</v>
      </c>
    </row>
    <row r="9" spans="2:15">
      <c r="B9" s="7" t="s">
        <v>3</v>
      </c>
      <c r="C9" s="7" t="s">
        <v>9</v>
      </c>
      <c r="D9" s="7" t="s">
        <v>4</v>
      </c>
      <c r="E9" s="7" t="s">
        <v>5</v>
      </c>
      <c r="F9" s="7" t="s">
        <v>10</v>
      </c>
      <c r="G9" s="5">
        <f>-E5</f>
        <v>-64400</v>
      </c>
      <c r="I9" s="7" t="s">
        <v>3</v>
      </c>
      <c r="J9" s="7" t="s">
        <v>9</v>
      </c>
      <c r="K9" s="7" t="s">
        <v>4</v>
      </c>
      <c r="L9" s="7" t="s">
        <v>5</v>
      </c>
      <c r="M9" s="7" t="s">
        <v>10</v>
      </c>
      <c r="N9" s="5">
        <f>-L5</f>
        <v>-19600</v>
      </c>
      <c r="O9">
        <v>-19600</v>
      </c>
    </row>
    <row r="10" spans="2:15">
      <c r="B10" s="3">
        <v>1</v>
      </c>
      <c r="C10" s="3">
        <f>E2</f>
        <v>70000</v>
      </c>
      <c r="D10" s="3">
        <f t="shared" ref="D10:D45" si="0">C10*E$7/12</f>
        <v>1750</v>
      </c>
      <c r="E10" s="3">
        <f>PMT(E7/12,E6,-E2,0)</f>
        <v>2971.61037204378</v>
      </c>
      <c r="F10" s="3">
        <f>C10+D10-E10</f>
        <v>68778.389627956218</v>
      </c>
      <c r="G10" s="3">
        <f t="shared" ref="G10:G45" si="1">IF(B10&gt;E$6,0,E10)</f>
        <v>2971.61037204378</v>
      </c>
      <c r="I10" s="3">
        <v>1</v>
      </c>
      <c r="J10" s="3">
        <f>L2</f>
        <v>20000</v>
      </c>
      <c r="K10" s="3">
        <f t="shared" ref="K10:K33" si="2">J10*L$7/12</f>
        <v>250</v>
      </c>
      <c r="L10" s="3">
        <f>PMT(L7/12,L6,-L2,0)</f>
        <v>969.73296093902036</v>
      </c>
      <c r="M10" s="3">
        <f>J10+K10-L10</f>
        <v>19280.267039060978</v>
      </c>
      <c r="N10" s="3">
        <f t="shared" ref="N10:N33" si="3">IF(I10&gt;L$6,0,L10)</f>
        <v>969.73296093902036</v>
      </c>
      <c r="O10" s="11">
        <f>PMT(15%/12, 24, -20000, 0)</f>
        <v>969.73296093902036</v>
      </c>
    </row>
    <row r="11" spans="2:15">
      <c r="B11" s="3">
        <v>2</v>
      </c>
      <c r="C11" s="3">
        <f>F10</f>
        <v>68778.389627956218</v>
      </c>
      <c r="D11" s="3">
        <f t="shared" si="0"/>
        <v>1719.4597406989053</v>
      </c>
      <c r="E11" s="3">
        <f>E10</f>
        <v>2971.61037204378</v>
      </c>
      <c r="F11" s="3">
        <f>C11+D11-E11</f>
        <v>67526.238996611341</v>
      </c>
      <c r="G11" s="3">
        <f t="shared" si="1"/>
        <v>2971.61037204378</v>
      </c>
      <c r="I11" s="3">
        <v>2</v>
      </c>
      <c r="J11" s="3">
        <f>M10</f>
        <v>19280.267039060978</v>
      </c>
      <c r="K11" s="3">
        <f t="shared" si="2"/>
        <v>241.00333798826225</v>
      </c>
      <c r="L11" s="3">
        <f>L10</f>
        <v>969.73296093902036</v>
      </c>
      <c r="M11" s="3">
        <f>J11+K11-L11</f>
        <v>18551.537416110219</v>
      </c>
      <c r="N11" s="3">
        <f t="shared" si="3"/>
        <v>969.73296093902036</v>
      </c>
      <c r="O11" s="11">
        <f t="shared" ref="O11:O33" si="4">PMT(15%/12, 24, -20000, 0)</f>
        <v>969.73296093902036</v>
      </c>
    </row>
    <row r="12" spans="2:15">
      <c r="B12" s="3">
        <v>3</v>
      </c>
      <c r="C12" s="3">
        <f t="shared" ref="C12:C33" si="5">F11</f>
        <v>67526.238996611341</v>
      </c>
      <c r="D12" s="3">
        <f t="shared" si="0"/>
        <v>1688.1559749152837</v>
      </c>
      <c r="E12" s="3">
        <f t="shared" ref="E12:E33" si="6">E11</f>
        <v>2971.61037204378</v>
      </c>
      <c r="F12" s="3">
        <f t="shared" ref="F12:F33" si="7">C12+D12-E12</f>
        <v>66242.784599482839</v>
      </c>
      <c r="G12" s="3">
        <f t="shared" si="1"/>
        <v>2971.61037204378</v>
      </c>
      <c r="I12" s="3">
        <v>3</v>
      </c>
      <c r="J12" s="3">
        <f t="shared" ref="J12:J33" si="8">M11</f>
        <v>18551.537416110219</v>
      </c>
      <c r="K12" s="3">
        <f t="shared" si="2"/>
        <v>231.89421770137776</v>
      </c>
      <c r="L12" s="3">
        <f t="shared" ref="L12:L33" si="9">L11</f>
        <v>969.73296093902036</v>
      </c>
      <c r="M12" s="3">
        <f t="shared" ref="M12:M33" si="10">J12+K12-L12</f>
        <v>17813.698672872575</v>
      </c>
      <c r="N12" s="3">
        <f t="shared" si="3"/>
        <v>969.73296093902036</v>
      </c>
      <c r="O12" s="11">
        <f t="shared" si="4"/>
        <v>969.73296093902036</v>
      </c>
    </row>
    <row r="13" spans="2:15">
      <c r="B13" s="3">
        <v>4</v>
      </c>
      <c r="C13" s="3">
        <f t="shared" si="5"/>
        <v>66242.784599482839</v>
      </c>
      <c r="D13" s="3">
        <f t="shared" si="0"/>
        <v>1656.069614987071</v>
      </c>
      <c r="E13" s="3">
        <f t="shared" si="6"/>
        <v>2971.61037204378</v>
      </c>
      <c r="F13" s="3">
        <f t="shared" si="7"/>
        <v>64927.24384242612</v>
      </c>
      <c r="G13" s="3">
        <f t="shared" si="1"/>
        <v>2971.61037204378</v>
      </c>
      <c r="I13" s="3">
        <v>4</v>
      </c>
      <c r="J13" s="3">
        <f t="shared" si="8"/>
        <v>17813.698672872575</v>
      </c>
      <c r="K13" s="3">
        <f t="shared" si="2"/>
        <v>222.67123341090721</v>
      </c>
      <c r="L13" s="3">
        <f t="shared" si="9"/>
        <v>969.73296093902036</v>
      </c>
      <c r="M13" s="3">
        <f t="shared" si="10"/>
        <v>17066.63694534446</v>
      </c>
      <c r="N13" s="3">
        <f t="shared" si="3"/>
        <v>969.73296093902036</v>
      </c>
      <c r="O13" s="11">
        <f t="shared" si="4"/>
        <v>969.73296093902036</v>
      </c>
    </row>
    <row r="14" spans="2:15">
      <c r="B14" s="3">
        <v>5</v>
      </c>
      <c r="C14" s="3">
        <f t="shared" si="5"/>
        <v>64927.24384242612</v>
      </c>
      <c r="D14" s="3">
        <f t="shared" si="0"/>
        <v>1623.1810960606529</v>
      </c>
      <c r="E14" s="3">
        <f t="shared" si="6"/>
        <v>2971.61037204378</v>
      </c>
      <c r="F14" s="3">
        <f t="shared" si="7"/>
        <v>63578.81456644299</v>
      </c>
      <c r="G14" s="3">
        <f t="shared" si="1"/>
        <v>2971.61037204378</v>
      </c>
      <c r="I14" s="3">
        <v>5</v>
      </c>
      <c r="J14" s="3">
        <f t="shared" si="8"/>
        <v>17066.63694534446</v>
      </c>
      <c r="K14" s="3">
        <f t="shared" si="2"/>
        <v>213.33296181680575</v>
      </c>
      <c r="L14" s="3">
        <f t="shared" si="9"/>
        <v>969.73296093902036</v>
      </c>
      <c r="M14" s="3">
        <f t="shared" si="10"/>
        <v>16310.236946222247</v>
      </c>
      <c r="N14" s="3">
        <f t="shared" si="3"/>
        <v>969.73296093902036</v>
      </c>
      <c r="O14" s="11">
        <f t="shared" si="4"/>
        <v>969.73296093902036</v>
      </c>
    </row>
    <row r="15" spans="2:15">
      <c r="B15" s="3">
        <v>6</v>
      </c>
      <c r="C15" s="3">
        <f t="shared" si="5"/>
        <v>63578.81456644299</v>
      </c>
      <c r="D15" s="3">
        <f t="shared" si="0"/>
        <v>1589.4703641610747</v>
      </c>
      <c r="E15" s="3">
        <f t="shared" si="6"/>
        <v>2971.61037204378</v>
      </c>
      <c r="F15" s="3">
        <f t="shared" si="7"/>
        <v>62196.674558560284</v>
      </c>
      <c r="G15" s="3">
        <f t="shared" si="1"/>
        <v>2971.61037204378</v>
      </c>
      <c r="I15" s="3">
        <v>6</v>
      </c>
      <c r="J15" s="3">
        <f t="shared" si="8"/>
        <v>16310.236946222247</v>
      </c>
      <c r="K15" s="3">
        <f t="shared" si="2"/>
        <v>203.87796182777808</v>
      </c>
      <c r="L15" s="3">
        <f t="shared" si="9"/>
        <v>969.73296093902036</v>
      </c>
      <c r="M15" s="3">
        <f t="shared" si="10"/>
        <v>15544.381947111006</v>
      </c>
      <c r="N15" s="3">
        <f t="shared" si="3"/>
        <v>969.73296093902036</v>
      </c>
      <c r="O15" s="11">
        <f t="shared" si="4"/>
        <v>969.73296093902036</v>
      </c>
    </row>
    <row r="16" spans="2:15">
      <c r="B16" s="3">
        <v>7</v>
      </c>
      <c r="C16" s="3">
        <f t="shared" si="5"/>
        <v>62196.674558560284</v>
      </c>
      <c r="D16" s="3">
        <f t="shared" si="0"/>
        <v>1554.9168639640072</v>
      </c>
      <c r="E16" s="3">
        <f t="shared" si="6"/>
        <v>2971.61037204378</v>
      </c>
      <c r="F16" s="3">
        <f t="shared" si="7"/>
        <v>60779.981050480506</v>
      </c>
      <c r="G16" s="3">
        <f t="shared" si="1"/>
        <v>2971.61037204378</v>
      </c>
      <c r="I16" s="3">
        <v>7</v>
      </c>
      <c r="J16" s="3">
        <f t="shared" si="8"/>
        <v>15544.381947111006</v>
      </c>
      <c r="K16" s="3">
        <f t="shared" si="2"/>
        <v>194.30477433888757</v>
      </c>
      <c r="L16" s="3">
        <f t="shared" si="9"/>
        <v>969.73296093902036</v>
      </c>
      <c r="M16" s="3">
        <f t="shared" si="10"/>
        <v>14768.953760510873</v>
      </c>
      <c r="N16" s="3">
        <f t="shared" si="3"/>
        <v>969.73296093902036</v>
      </c>
      <c r="O16" s="11">
        <f t="shared" si="4"/>
        <v>969.73296093902036</v>
      </c>
    </row>
    <row r="17" spans="2:15">
      <c r="B17" s="3">
        <v>8</v>
      </c>
      <c r="C17" s="3">
        <f t="shared" si="5"/>
        <v>60779.981050480506</v>
      </c>
      <c r="D17" s="3">
        <f t="shared" si="0"/>
        <v>1519.4995262620125</v>
      </c>
      <c r="E17" s="3">
        <f t="shared" si="6"/>
        <v>2971.61037204378</v>
      </c>
      <c r="F17" s="3">
        <f t="shared" si="7"/>
        <v>59327.870204698738</v>
      </c>
      <c r="G17" s="3">
        <f t="shared" si="1"/>
        <v>2971.61037204378</v>
      </c>
      <c r="I17" s="3">
        <v>8</v>
      </c>
      <c r="J17" s="3">
        <f t="shared" si="8"/>
        <v>14768.953760510873</v>
      </c>
      <c r="K17" s="3">
        <f t="shared" si="2"/>
        <v>184.61192200638592</v>
      </c>
      <c r="L17" s="3">
        <f t="shared" si="9"/>
        <v>969.73296093902036</v>
      </c>
      <c r="M17" s="3">
        <f t="shared" si="10"/>
        <v>13983.832721578239</v>
      </c>
      <c r="N17" s="3">
        <f t="shared" si="3"/>
        <v>969.73296093902036</v>
      </c>
      <c r="O17" s="11">
        <f t="shared" si="4"/>
        <v>969.73296093902036</v>
      </c>
    </row>
    <row r="18" spans="2:15">
      <c r="B18" s="3">
        <v>9</v>
      </c>
      <c r="C18" s="3">
        <f t="shared" si="5"/>
        <v>59327.870204698738</v>
      </c>
      <c r="D18" s="3">
        <f t="shared" si="0"/>
        <v>1483.1967551174685</v>
      </c>
      <c r="E18" s="3">
        <f t="shared" si="6"/>
        <v>2971.61037204378</v>
      </c>
      <c r="F18" s="3">
        <f t="shared" si="7"/>
        <v>57839.456587772424</v>
      </c>
      <c r="G18" s="3">
        <f t="shared" si="1"/>
        <v>2971.61037204378</v>
      </c>
      <c r="I18" s="3">
        <v>9</v>
      </c>
      <c r="J18" s="3">
        <f t="shared" si="8"/>
        <v>13983.832721578239</v>
      </c>
      <c r="K18" s="3">
        <f t="shared" si="2"/>
        <v>174.79790901972797</v>
      </c>
      <c r="L18" s="3">
        <f t="shared" si="9"/>
        <v>969.73296093902036</v>
      </c>
      <c r="M18" s="3">
        <f t="shared" si="10"/>
        <v>13188.897669658947</v>
      </c>
      <c r="N18" s="3">
        <f t="shared" si="3"/>
        <v>969.73296093902036</v>
      </c>
      <c r="O18" s="11">
        <f t="shared" si="4"/>
        <v>969.73296093902036</v>
      </c>
    </row>
    <row r="19" spans="2:15">
      <c r="B19" s="3">
        <v>10</v>
      </c>
      <c r="C19" s="3">
        <f t="shared" si="5"/>
        <v>57839.456587772424</v>
      </c>
      <c r="D19" s="3">
        <f t="shared" si="0"/>
        <v>1445.9864146943107</v>
      </c>
      <c r="E19" s="3">
        <f t="shared" si="6"/>
        <v>2971.61037204378</v>
      </c>
      <c r="F19" s="3">
        <f t="shared" si="7"/>
        <v>56313.832630422949</v>
      </c>
      <c r="G19" s="3">
        <f t="shared" si="1"/>
        <v>2971.61037204378</v>
      </c>
      <c r="I19" s="3">
        <v>10</v>
      </c>
      <c r="J19" s="3">
        <f t="shared" si="8"/>
        <v>13188.897669658947</v>
      </c>
      <c r="K19" s="3">
        <f t="shared" si="2"/>
        <v>164.86122087073684</v>
      </c>
      <c r="L19" s="3">
        <f t="shared" si="9"/>
        <v>969.73296093902036</v>
      </c>
      <c r="M19" s="3">
        <f t="shared" si="10"/>
        <v>12384.025929590664</v>
      </c>
      <c r="N19" s="3">
        <f t="shared" si="3"/>
        <v>969.73296093902036</v>
      </c>
      <c r="O19" s="11">
        <f t="shared" si="4"/>
        <v>969.73296093902036</v>
      </c>
    </row>
    <row r="20" spans="2:15">
      <c r="B20" s="3">
        <v>11</v>
      </c>
      <c r="C20" s="3">
        <f t="shared" si="5"/>
        <v>56313.832630422949</v>
      </c>
      <c r="D20" s="3">
        <f t="shared" si="0"/>
        <v>1407.8458157605737</v>
      </c>
      <c r="E20" s="3">
        <f t="shared" si="6"/>
        <v>2971.61037204378</v>
      </c>
      <c r="F20" s="3">
        <f t="shared" si="7"/>
        <v>54750.068074139737</v>
      </c>
      <c r="G20" s="3">
        <f t="shared" si="1"/>
        <v>2971.61037204378</v>
      </c>
      <c r="I20" s="3">
        <v>11</v>
      </c>
      <c r="J20" s="3">
        <f t="shared" si="8"/>
        <v>12384.025929590664</v>
      </c>
      <c r="K20" s="3">
        <f t="shared" si="2"/>
        <v>154.8003241198833</v>
      </c>
      <c r="L20" s="3">
        <f t="shared" si="9"/>
        <v>969.73296093902036</v>
      </c>
      <c r="M20" s="3">
        <f t="shared" si="10"/>
        <v>11569.093292771528</v>
      </c>
      <c r="N20" s="3">
        <f t="shared" si="3"/>
        <v>969.73296093902036</v>
      </c>
      <c r="O20" s="11">
        <f t="shared" si="4"/>
        <v>969.73296093902036</v>
      </c>
    </row>
    <row r="21" spans="2:15">
      <c r="B21" s="3">
        <v>12</v>
      </c>
      <c r="C21" s="3">
        <f t="shared" si="5"/>
        <v>54750.068074139737</v>
      </c>
      <c r="D21" s="3">
        <f t="shared" si="0"/>
        <v>1368.7517018534934</v>
      </c>
      <c r="E21" s="3">
        <f t="shared" si="6"/>
        <v>2971.61037204378</v>
      </c>
      <c r="F21" s="3">
        <f t="shared" si="7"/>
        <v>53147.209403949448</v>
      </c>
      <c r="G21" s="3">
        <f t="shared" si="1"/>
        <v>2971.61037204378</v>
      </c>
      <c r="I21" s="3">
        <v>12</v>
      </c>
      <c r="J21" s="3">
        <f t="shared" si="8"/>
        <v>11569.093292771528</v>
      </c>
      <c r="K21" s="3">
        <f t="shared" si="2"/>
        <v>144.61366615964408</v>
      </c>
      <c r="L21" s="3">
        <f t="shared" si="9"/>
        <v>969.73296093902036</v>
      </c>
      <c r="M21" s="3">
        <f t="shared" si="10"/>
        <v>10743.973997992152</v>
      </c>
      <c r="N21" s="3">
        <f t="shared" si="3"/>
        <v>969.73296093902036</v>
      </c>
      <c r="O21" s="11">
        <f t="shared" si="4"/>
        <v>969.73296093902036</v>
      </c>
    </row>
    <row r="22" spans="2:15">
      <c r="B22" s="3">
        <v>13</v>
      </c>
      <c r="C22" s="3">
        <f t="shared" si="5"/>
        <v>53147.209403949448</v>
      </c>
      <c r="D22" s="3">
        <f t="shared" si="0"/>
        <v>1328.6802350987361</v>
      </c>
      <c r="E22" s="3">
        <f t="shared" si="6"/>
        <v>2971.61037204378</v>
      </c>
      <c r="F22" s="3">
        <f t="shared" si="7"/>
        <v>51504.2792670044</v>
      </c>
      <c r="G22" s="3">
        <f t="shared" si="1"/>
        <v>2971.61037204378</v>
      </c>
      <c r="I22" s="3">
        <v>13</v>
      </c>
      <c r="J22" s="3">
        <f t="shared" si="8"/>
        <v>10743.973997992152</v>
      </c>
      <c r="K22" s="3">
        <f t="shared" si="2"/>
        <v>134.2996749749019</v>
      </c>
      <c r="L22" s="3">
        <f t="shared" si="9"/>
        <v>969.73296093902036</v>
      </c>
      <c r="M22" s="3">
        <f t="shared" si="10"/>
        <v>9908.5407120280342</v>
      </c>
      <c r="N22" s="3">
        <f t="shared" si="3"/>
        <v>969.73296093902036</v>
      </c>
      <c r="O22" s="11">
        <f t="shared" si="4"/>
        <v>969.73296093902036</v>
      </c>
    </row>
    <row r="23" spans="2:15">
      <c r="B23" s="3">
        <v>14</v>
      </c>
      <c r="C23" s="3">
        <f t="shared" si="5"/>
        <v>51504.2792670044</v>
      </c>
      <c r="D23" s="3">
        <f t="shared" si="0"/>
        <v>1287.6069816751099</v>
      </c>
      <c r="E23" s="3">
        <f t="shared" si="6"/>
        <v>2971.61037204378</v>
      </c>
      <c r="F23" s="3">
        <f t="shared" si="7"/>
        <v>49820.275876635729</v>
      </c>
      <c r="G23" s="3">
        <f t="shared" si="1"/>
        <v>2971.61037204378</v>
      </c>
      <c r="I23" s="3">
        <v>14</v>
      </c>
      <c r="J23" s="3">
        <f t="shared" si="8"/>
        <v>9908.5407120280342</v>
      </c>
      <c r="K23" s="3">
        <f t="shared" si="2"/>
        <v>123.85675890035043</v>
      </c>
      <c r="L23" s="3">
        <f t="shared" si="9"/>
        <v>969.73296093902036</v>
      </c>
      <c r="M23" s="3">
        <f t="shared" si="10"/>
        <v>9062.6645099893649</v>
      </c>
      <c r="N23" s="3">
        <f t="shared" si="3"/>
        <v>969.73296093902036</v>
      </c>
      <c r="O23" s="11">
        <f t="shared" si="4"/>
        <v>969.73296093902036</v>
      </c>
    </row>
    <row r="24" spans="2:15">
      <c r="B24" s="3">
        <v>15</v>
      </c>
      <c r="C24" s="3">
        <f t="shared" si="5"/>
        <v>49820.275876635729</v>
      </c>
      <c r="D24" s="3">
        <f t="shared" si="0"/>
        <v>1245.5068969158931</v>
      </c>
      <c r="E24" s="3">
        <f t="shared" si="6"/>
        <v>2971.61037204378</v>
      </c>
      <c r="F24" s="3">
        <f t="shared" si="7"/>
        <v>48094.172401507843</v>
      </c>
      <c r="G24" s="3">
        <f t="shared" si="1"/>
        <v>2971.61037204378</v>
      </c>
      <c r="I24" s="3">
        <v>15</v>
      </c>
      <c r="J24" s="3">
        <f t="shared" si="8"/>
        <v>9062.6645099893649</v>
      </c>
      <c r="K24" s="3">
        <f t="shared" si="2"/>
        <v>113.28330637486705</v>
      </c>
      <c r="L24" s="3">
        <f t="shared" si="9"/>
        <v>969.73296093902036</v>
      </c>
      <c r="M24" s="3">
        <f t="shared" si="10"/>
        <v>8206.2148554252126</v>
      </c>
      <c r="N24" s="3">
        <f t="shared" si="3"/>
        <v>969.73296093902036</v>
      </c>
      <c r="O24" s="11">
        <f t="shared" si="4"/>
        <v>969.73296093902036</v>
      </c>
    </row>
    <row r="25" spans="2:15">
      <c r="B25" s="3">
        <v>16</v>
      </c>
      <c r="C25" s="3">
        <f t="shared" si="5"/>
        <v>48094.172401507843</v>
      </c>
      <c r="D25" s="3">
        <f t="shared" si="0"/>
        <v>1202.354310037696</v>
      </c>
      <c r="E25" s="3">
        <f t="shared" si="6"/>
        <v>2971.61037204378</v>
      </c>
      <c r="F25" s="3">
        <f t="shared" si="7"/>
        <v>46324.91633950176</v>
      </c>
      <c r="G25" s="3">
        <f t="shared" si="1"/>
        <v>2971.61037204378</v>
      </c>
      <c r="I25" s="3">
        <v>16</v>
      </c>
      <c r="J25" s="3">
        <f t="shared" si="8"/>
        <v>8206.2148554252126</v>
      </c>
      <c r="K25" s="3">
        <f t="shared" si="2"/>
        <v>102.57768569281517</v>
      </c>
      <c r="L25" s="3">
        <f t="shared" si="9"/>
        <v>969.73296093902036</v>
      </c>
      <c r="M25" s="3">
        <f t="shared" si="10"/>
        <v>7339.0595801790078</v>
      </c>
      <c r="N25" s="3">
        <f t="shared" si="3"/>
        <v>969.73296093902036</v>
      </c>
      <c r="O25" s="11">
        <f t="shared" si="4"/>
        <v>969.73296093902036</v>
      </c>
    </row>
    <row r="26" spans="2:15">
      <c r="B26" s="3">
        <v>17</v>
      </c>
      <c r="C26" s="3">
        <f t="shared" si="5"/>
        <v>46324.91633950176</v>
      </c>
      <c r="D26" s="3">
        <f t="shared" si="0"/>
        <v>1158.122908487544</v>
      </c>
      <c r="E26" s="3">
        <f t="shared" si="6"/>
        <v>2971.61037204378</v>
      </c>
      <c r="F26" s="3">
        <f t="shared" si="7"/>
        <v>44511.428875945523</v>
      </c>
      <c r="G26" s="3">
        <f t="shared" si="1"/>
        <v>2971.61037204378</v>
      </c>
      <c r="I26" s="3">
        <v>17</v>
      </c>
      <c r="J26" s="3">
        <f t="shared" si="8"/>
        <v>7339.0595801790078</v>
      </c>
      <c r="K26" s="3">
        <f t="shared" si="2"/>
        <v>91.738244752237605</v>
      </c>
      <c r="L26" s="3">
        <f t="shared" si="9"/>
        <v>969.73296093902036</v>
      </c>
      <c r="M26" s="3">
        <f t="shared" si="10"/>
        <v>6461.0648639922256</v>
      </c>
      <c r="N26" s="3">
        <f t="shared" si="3"/>
        <v>969.73296093902036</v>
      </c>
      <c r="O26" s="11">
        <f t="shared" si="4"/>
        <v>969.73296093902036</v>
      </c>
    </row>
    <row r="27" spans="2:15">
      <c r="B27" s="3">
        <v>18</v>
      </c>
      <c r="C27" s="3">
        <f t="shared" si="5"/>
        <v>44511.428875945523</v>
      </c>
      <c r="D27" s="3">
        <f t="shared" si="0"/>
        <v>1112.785721898638</v>
      </c>
      <c r="E27" s="3">
        <f t="shared" si="6"/>
        <v>2971.61037204378</v>
      </c>
      <c r="F27" s="3">
        <f t="shared" si="7"/>
        <v>42652.60422580038</v>
      </c>
      <c r="G27" s="3">
        <f t="shared" si="1"/>
        <v>2971.61037204378</v>
      </c>
      <c r="I27" s="3">
        <v>18</v>
      </c>
      <c r="J27" s="3">
        <f t="shared" si="8"/>
        <v>6461.0648639922256</v>
      </c>
      <c r="K27" s="3">
        <f t="shared" si="2"/>
        <v>80.763310799902811</v>
      </c>
      <c r="L27" s="3">
        <f t="shared" si="9"/>
        <v>969.73296093902036</v>
      </c>
      <c r="M27" s="3">
        <f t="shared" si="10"/>
        <v>5572.0952138531084</v>
      </c>
      <c r="N27" s="3">
        <f t="shared" si="3"/>
        <v>969.73296093902036</v>
      </c>
      <c r="O27" s="11">
        <f t="shared" si="4"/>
        <v>969.73296093902036</v>
      </c>
    </row>
    <row r="28" spans="2:15">
      <c r="B28" s="3">
        <v>19</v>
      </c>
      <c r="C28" s="3">
        <f t="shared" si="5"/>
        <v>42652.60422580038</v>
      </c>
      <c r="D28" s="3">
        <f t="shared" si="0"/>
        <v>1066.3151056450095</v>
      </c>
      <c r="E28" s="3">
        <f t="shared" si="6"/>
        <v>2971.61037204378</v>
      </c>
      <c r="F28" s="3">
        <f t="shared" si="7"/>
        <v>40747.308959401606</v>
      </c>
      <c r="G28" s="3">
        <f t="shared" si="1"/>
        <v>2971.61037204378</v>
      </c>
      <c r="I28" s="3">
        <v>19</v>
      </c>
      <c r="J28" s="3">
        <f t="shared" si="8"/>
        <v>5572.0952138531084</v>
      </c>
      <c r="K28" s="3">
        <f t="shared" si="2"/>
        <v>69.651190173163855</v>
      </c>
      <c r="L28" s="3">
        <f t="shared" si="9"/>
        <v>969.73296093902036</v>
      </c>
      <c r="M28" s="3">
        <f t="shared" si="10"/>
        <v>4672.0134430872513</v>
      </c>
      <c r="N28" s="3">
        <f t="shared" si="3"/>
        <v>969.73296093902036</v>
      </c>
      <c r="O28" s="11">
        <f t="shared" si="4"/>
        <v>969.73296093902036</v>
      </c>
    </row>
    <row r="29" spans="2:15">
      <c r="B29" s="3">
        <v>20</v>
      </c>
      <c r="C29" s="3">
        <f t="shared" si="5"/>
        <v>40747.308959401606</v>
      </c>
      <c r="D29" s="3">
        <f t="shared" si="0"/>
        <v>1018.6827239850401</v>
      </c>
      <c r="E29" s="3">
        <f t="shared" si="6"/>
        <v>2971.61037204378</v>
      </c>
      <c r="F29" s="3">
        <f t="shared" si="7"/>
        <v>38794.381311342862</v>
      </c>
      <c r="G29" s="3">
        <f t="shared" si="1"/>
        <v>2971.61037204378</v>
      </c>
      <c r="I29" s="3">
        <v>20</v>
      </c>
      <c r="J29" s="3">
        <f t="shared" si="8"/>
        <v>4672.0134430872513</v>
      </c>
      <c r="K29" s="3">
        <f t="shared" si="2"/>
        <v>58.400168038590635</v>
      </c>
      <c r="L29" s="3">
        <f t="shared" si="9"/>
        <v>969.73296093902036</v>
      </c>
      <c r="M29" s="3">
        <f t="shared" si="10"/>
        <v>3760.6806501868218</v>
      </c>
      <c r="N29" s="3">
        <f t="shared" si="3"/>
        <v>969.73296093902036</v>
      </c>
      <c r="O29" s="11">
        <f t="shared" si="4"/>
        <v>969.73296093902036</v>
      </c>
    </row>
    <row r="30" spans="2:15">
      <c r="B30" s="3">
        <v>21</v>
      </c>
      <c r="C30" s="3">
        <f t="shared" si="5"/>
        <v>38794.381311342862</v>
      </c>
      <c r="D30" s="3">
        <f t="shared" si="0"/>
        <v>969.85953278357147</v>
      </c>
      <c r="E30" s="3">
        <f t="shared" si="6"/>
        <v>2971.61037204378</v>
      </c>
      <c r="F30" s="3">
        <f t="shared" si="7"/>
        <v>36792.630472082652</v>
      </c>
      <c r="G30" s="3">
        <f t="shared" si="1"/>
        <v>2971.61037204378</v>
      </c>
      <c r="I30" s="3">
        <v>21</v>
      </c>
      <c r="J30" s="3">
        <f t="shared" si="8"/>
        <v>3760.6806501868218</v>
      </c>
      <c r="K30" s="3">
        <f t="shared" si="2"/>
        <v>47.008508127335269</v>
      </c>
      <c r="L30" s="3">
        <f t="shared" si="9"/>
        <v>969.73296093902036</v>
      </c>
      <c r="M30" s="3">
        <f t="shared" si="10"/>
        <v>2837.9561973751365</v>
      </c>
      <c r="N30" s="3">
        <f t="shared" si="3"/>
        <v>969.73296093902036</v>
      </c>
      <c r="O30" s="11">
        <f t="shared" si="4"/>
        <v>969.73296093902036</v>
      </c>
    </row>
    <row r="31" spans="2:15">
      <c r="B31" s="3">
        <v>22</v>
      </c>
      <c r="C31" s="3">
        <f t="shared" si="5"/>
        <v>36792.630472082652</v>
      </c>
      <c r="D31" s="3">
        <f t="shared" si="0"/>
        <v>919.81576180206628</v>
      </c>
      <c r="E31" s="3">
        <f t="shared" si="6"/>
        <v>2971.61037204378</v>
      </c>
      <c r="F31" s="3">
        <f t="shared" si="7"/>
        <v>34740.835861840933</v>
      </c>
      <c r="G31" s="3">
        <f t="shared" si="1"/>
        <v>2971.61037204378</v>
      </c>
      <c r="I31" s="3">
        <v>22</v>
      </c>
      <c r="J31" s="3">
        <f t="shared" si="8"/>
        <v>2837.9561973751365</v>
      </c>
      <c r="K31" s="3">
        <f t="shared" si="2"/>
        <v>35.474452467189202</v>
      </c>
      <c r="L31" s="3">
        <f t="shared" si="9"/>
        <v>969.73296093902036</v>
      </c>
      <c r="M31" s="3">
        <f t="shared" si="10"/>
        <v>1903.6976889033053</v>
      </c>
      <c r="N31" s="3">
        <f t="shared" si="3"/>
        <v>969.73296093902036</v>
      </c>
      <c r="O31" s="11">
        <f t="shared" si="4"/>
        <v>969.73296093902036</v>
      </c>
    </row>
    <row r="32" spans="2:15">
      <c r="B32" s="3">
        <v>23</v>
      </c>
      <c r="C32" s="3">
        <f t="shared" si="5"/>
        <v>34740.835861840933</v>
      </c>
      <c r="D32" s="3">
        <f t="shared" si="0"/>
        <v>868.52089654602332</v>
      </c>
      <c r="E32" s="3">
        <f t="shared" si="6"/>
        <v>2971.61037204378</v>
      </c>
      <c r="F32" s="3">
        <f t="shared" si="7"/>
        <v>32637.74638634318</v>
      </c>
      <c r="G32" s="3">
        <f t="shared" si="1"/>
        <v>2971.61037204378</v>
      </c>
      <c r="I32" s="3">
        <v>23</v>
      </c>
      <c r="J32" s="3">
        <f t="shared" si="8"/>
        <v>1903.6976889033053</v>
      </c>
      <c r="K32" s="3">
        <f t="shared" si="2"/>
        <v>23.796221111291317</v>
      </c>
      <c r="L32" s="3">
        <f t="shared" si="9"/>
        <v>969.73296093902036</v>
      </c>
      <c r="M32" s="3">
        <f t="shared" si="10"/>
        <v>957.76094907557626</v>
      </c>
      <c r="N32" s="3">
        <f t="shared" si="3"/>
        <v>969.73296093902036</v>
      </c>
      <c r="O32" s="11">
        <f t="shared" si="4"/>
        <v>969.73296093902036</v>
      </c>
    </row>
    <row r="33" spans="2:15">
      <c r="B33" s="3">
        <v>24</v>
      </c>
      <c r="C33" s="3">
        <f t="shared" si="5"/>
        <v>32637.74638634318</v>
      </c>
      <c r="D33" s="3">
        <f t="shared" si="0"/>
        <v>815.94365965857958</v>
      </c>
      <c r="E33" s="3">
        <f t="shared" si="6"/>
        <v>2971.61037204378</v>
      </c>
      <c r="F33" s="3">
        <f t="shared" si="7"/>
        <v>30482.079673957978</v>
      </c>
      <c r="G33" s="3">
        <f t="shared" si="1"/>
        <v>2971.61037204378</v>
      </c>
      <c r="I33" s="3">
        <v>24</v>
      </c>
      <c r="J33" s="3">
        <f t="shared" si="8"/>
        <v>957.76094907557626</v>
      </c>
      <c r="K33" s="3">
        <f t="shared" si="2"/>
        <v>11.972011863444704</v>
      </c>
      <c r="L33" s="3">
        <f t="shared" si="9"/>
        <v>969.73296093902036</v>
      </c>
      <c r="M33" s="3">
        <f t="shared" si="10"/>
        <v>0</v>
      </c>
      <c r="N33" s="3">
        <f t="shared" si="3"/>
        <v>969.73296093902036</v>
      </c>
      <c r="O33" s="11">
        <f t="shared" si="4"/>
        <v>969.73296093902036</v>
      </c>
    </row>
    <row r="34" spans="2:15">
      <c r="B34" s="3">
        <v>25</v>
      </c>
      <c r="C34" s="3">
        <f t="shared" ref="C34:C45" si="11">F33</f>
        <v>30482.079673957978</v>
      </c>
      <c r="D34" s="3">
        <f t="shared" si="0"/>
        <v>762.05199184894946</v>
      </c>
      <c r="E34" s="3">
        <f t="shared" ref="E34:E45" si="12">E33</f>
        <v>2971.61037204378</v>
      </c>
      <c r="F34" s="3">
        <f t="shared" ref="F34:F45" si="13">C34+D34-E34</f>
        <v>28272.521293763148</v>
      </c>
      <c r="G34" s="3">
        <f t="shared" si="1"/>
        <v>2971.61037204378</v>
      </c>
      <c r="K34" s="11"/>
      <c r="O34" s="11">
        <f>SUM(O10:O33)</f>
        <v>23273.591062536492</v>
      </c>
    </row>
    <row r="35" spans="2:15">
      <c r="B35" s="3">
        <v>26</v>
      </c>
      <c r="C35" s="3">
        <f t="shared" si="11"/>
        <v>28272.521293763148</v>
      </c>
      <c r="D35" s="3">
        <f t="shared" si="0"/>
        <v>706.81303234407869</v>
      </c>
      <c r="E35" s="3">
        <f t="shared" si="12"/>
        <v>2971.61037204378</v>
      </c>
      <c r="F35" s="3">
        <f t="shared" si="13"/>
        <v>26007.723954063447</v>
      </c>
      <c r="G35" s="3">
        <f t="shared" si="1"/>
        <v>2971.61037204378</v>
      </c>
    </row>
    <row r="36" spans="2:15">
      <c r="B36" s="3">
        <v>27</v>
      </c>
      <c r="C36" s="3">
        <f t="shared" si="11"/>
        <v>26007.723954063447</v>
      </c>
      <c r="D36" s="3">
        <f t="shared" si="0"/>
        <v>650.19309885158611</v>
      </c>
      <c r="E36" s="3">
        <f t="shared" si="12"/>
        <v>2971.61037204378</v>
      </c>
      <c r="F36" s="3">
        <f t="shared" si="13"/>
        <v>23686.306680871254</v>
      </c>
      <c r="G36" s="3">
        <f t="shared" si="1"/>
        <v>2971.61037204378</v>
      </c>
    </row>
    <row r="37" spans="2:15">
      <c r="B37" s="3">
        <v>28</v>
      </c>
      <c r="C37" s="3">
        <f t="shared" si="11"/>
        <v>23686.306680871254</v>
      </c>
      <c r="D37" s="3">
        <f t="shared" si="0"/>
        <v>592.15766702178132</v>
      </c>
      <c r="E37" s="3">
        <f t="shared" si="12"/>
        <v>2971.61037204378</v>
      </c>
      <c r="F37" s="3">
        <f t="shared" si="13"/>
        <v>21306.853975849255</v>
      </c>
      <c r="G37" s="3">
        <f t="shared" si="1"/>
        <v>2971.61037204378</v>
      </c>
    </row>
    <row r="38" spans="2:15">
      <c r="B38" s="3">
        <v>29</v>
      </c>
      <c r="C38" s="3">
        <f t="shared" si="11"/>
        <v>21306.853975849255</v>
      </c>
      <c r="D38" s="3">
        <f t="shared" si="0"/>
        <v>532.67134939623134</v>
      </c>
      <c r="E38" s="3">
        <f t="shared" si="12"/>
        <v>2971.61037204378</v>
      </c>
      <c r="F38" s="3">
        <f t="shared" si="13"/>
        <v>18867.914953201707</v>
      </c>
      <c r="G38" s="3">
        <f t="shared" si="1"/>
        <v>2971.61037204378</v>
      </c>
    </row>
    <row r="39" spans="2:15">
      <c r="B39" s="3">
        <v>30</v>
      </c>
      <c r="C39" s="3">
        <f t="shared" si="11"/>
        <v>18867.914953201707</v>
      </c>
      <c r="D39" s="3">
        <f t="shared" si="0"/>
        <v>471.69787383004268</v>
      </c>
      <c r="E39" s="3">
        <f t="shared" si="12"/>
        <v>2971.61037204378</v>
      </c>
      <c r="F39" s="3">
        <f t="shared" si="13"/>
        <v>16368.002454987969</v>
      </c>
      <c r="G39" s="3">
        <f t="shared" si="1"/>
        <v>2971.61037204378</v>
      </c>
    </row>
    <row r="40" spans="2:15">
      <c r="B40" s="3">
        <v>31</v>
      </c>
      <c r="C40" s="3">
        <f t="shared" si="11"/>
        <v>16368.002454987969</v>
      </c>
      <c r="D40" s="3">
        <f t="shared" si="0"/>
        <v>409.20006137469926</v>
      </c>
      <c r="E40" s="3">
        <f t="shared" si="12"/>
        <v>2971.61037204378</v>
      </c>
      <c r="F40" s="3">
        <f t="shared" si="13"/>
        <v>13805.592144318887</v>
      </c>
      <c r="G40" s="3">
        <f t="shared" si="1"/>
        <v>2971.61037204378</v>
      </c>
    </row>
    <row r="41" spans="2:15">
      <c r="B41" s="3">
        <v>32</v>
      </c>
      <c r="C41" s="3">
        <f t="shared" si="11"/>
        <v>13805.592144318887</v>
      </c>
      <c r="D41" s="3">
        <f t="shared" si="0"/>
        <v>345.13980360797217</v>
      </c>
      <c r="E41" s="3">
        <f t="shared" si="12"/>
        <v>2971.61037204378</v>
      </c>
      <c r="F41" s="3">
        <f t="shared" si="13"/>
        <v>11179.121575883079</v>
      </c>
      <c r="G41" s="3">
        <f t="shared" si="1"/>
        <v>2971.61037204378</v>
      </c>
    </row>
    <row r="42" spans="2:15">
      <c r="B42" s="3">
        <v>33</v>
      </c>
      <c r="C42" s="3">
        <f t="shared" si="11"/>
        <v>11179.121575883079</v>
      </c>
      <c r="D42" s="3">
        <f t="shared" si="0"/>
        <v>279.47803939707694</v>
      </c>
      <c r="E42" s="3">
        <f t="shared" si="12"/>
        <v>2971.61037204378</v>
      </c>
      <c r="F42" s="3">
        <f t="shared" si="13"/>
        <v>8486.9892432363758</v>
      </c>
      <c r="G42" s="3">
        <f t="shared" si="1"/>
        <v>2971.61037204378</v>
      </c>
    </row>
    <row r="43" spans="2:15">
      <c r="B43" s="3">
        <v>34</v>
      </c>
      <c r="C43" s="3">
        <f t="shared" si="11"/>
        <v>8486.9892432363758</v>
      </c>
      <c r="D43" s="3">
        <f t="shared" si="0"/>
        <v>212.1747310809094</v>
      </c>
      <c r="E43" s="3">
        <f t="shared" si="12"/>
        <v>2971.61037204378</v>
      </c>
      <c r="F43" s="3">
        <f t="shared" si="13"/>
        <v>5727.553602273505</v>
      </c>
      <c r="G43" s="3">
        <f t="shared" si="1"/>
        <v>2971.61037204378</v>
      </c>
    </row>
    <row r="44" spans="2:15">
      <c r="B44" s="3">
        <v>35</v>
      </c>
      <c r="C44" s="3">
        <f t="shared" si="11"/>
        <v>5727.553602273505</v>
      </c>
      <c r="D44" s="3">
        <f t="shared" si="0"/>
        <v>143.18884005683762</v>
      </c>
      <c r="E44" s="3">
        <f t="shared" si="12"/>
        <v>2971.61037204378</v>
      </c>
      <c r="F44" s="3">
        <f t="shared" si="13"/>
        <v>2899.1320702865628</v>
      </c>
      <c r="G44" s="3">
        <f t="shared" si="1"/>
        <v>2971.61037204378</v>
      </c>
    </row>
    <row r="45" spans="2:15">
      <c r="B45" s="3">
        <v>36</v>
      </c>
      <c r="C45" s="3">
        <f t="shared" si="11"/>
        <v>2899.1320702865628</v>
      </c>
      <c r="D45" s="3">
        <f t="shared" si="0"/>
        <v>72.478301757164061</v>
      </c>
      <c r="E45" s="3">
        <f t="shared" si="12"/>
        <v>2971.61037204378</v>
      </c>
      <c r="F45" s="3">
        <f t="shared" si="13"/>
        <v>-5.3205440053716302E-11</v>
      </c>
      <c r="G45" s="3">
        <f t="shared" si="1"/>
        <v>2971.61037204378</v>
      </c>
    </row>
    <row r="47" spans="2:15">
      <c r="B47" s="7" t="s">
        <v>13</v>
      </c>
      <c r="C47" t="s">
        <v>11</v>
      </c>
    </row>
  </sheetData>
  <mergeCells count="2">
    <mergeCell ref="C8:F8"/>
    <mergeCell ref="J8:M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722BE-2DCA-49F3-8530-EBC3D7F3B020}">
  <dimension ref="A2:A9"/>
  <sheetViews>
    <sheetView workbookViewId="0">
      <selection activeCell="A9" sqref="A9"/>
    </sheetView>
  </sheetViews>
  <sheetFormatPr defaultRowHeight="15"/>
  <sheetData>
    <row r="2" spans="1:1">
      <c r="A2" s="19" t="s">
        <v>29</v>
      </c>
    </row>
    <row r="3" spans="1:1">
      <c r="A3" t="s">
        <v>25</v>
      </c>
    </row>
    <row r="4" spans="1:1">
      <c r="A4" t="s">
        <v>26</v>
      </c>
    </row>
    <row r="5" spans="1:1">
      <c r="A5" t="s">
        <v>23</v>
      </c>
    </row>
    <row r="6" spans="1:1">
      <c r="A6" t="s">
        <v>30</v>
      </c>
    </row>
    <row r="7" spans="1:1">
      <c r="A7" t="s">
        <v>24</v>
      </c>
    </row>
    <row r="8" spans="1:1">
      <c r="A8" t="s">
        <v>27</v>
      </c>
    </row>
    <row r="9" spans="1:1">
      <c r="A9"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APR calc  for Website </vt:lpstr>
      <vt:lpstr>Annexure -sample working</vt:lpstr>
      <vt:lpstr>Fees and charges</vt:lpstr>
    </vt:vector>
  </TitlesOfParts>
  <Company>IDFC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Praveen Jaiswal</dc:creator>
  <cp:lastModifiedBy>Monika Koli</cp:lastModifiedBy>
  <dcterms:created xsi:type="dcterms:W3CDTF">2024-04-20T11:55:26Z</dcterms:created>
  <dcterms:modified xsi:type="dcterms:W3CDTF">2026-05-15T15:10:09Z</dcterms:modified>
</cp:coreProperties>
</file>